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120" windowWidth="28800" windowHeight="11625" tabRatio="888"/>
  </bookViews>
  <sheets>
    <sheet name="Итог" sheetId="53" r:id="rId1"/>
    <sheet name="Средний балл " sheetId="58" r:id="rId2"/>
    <sheet name="П1" sheetId="48" r:id="rId3"/>
    <sheet name="П2" sheetId="24" r:id="rId4"/>
    <sheet name="П3" sheetId="25" r:id="rId5"/>
    <sheet name="П4" sheetId="34" r:id="rId6"/>
    <sheet name="П5" sheetId="26" r:id="rId7"/>
    <sheet name="П6" sheetId="30" r:id="rId8"/>
    <sheet name="П7" sheetId="36" r:id="rId9"/>
    <sheet name="П8" sheetId="37" r:id="rId10"/>
    <sheet name="П9" sheetId="38" r:id="rId11"/>
    <sheet name="П10" sheetId="49" r:id="rId12"/>
    <sheet name="П11 " sheetId="39" r:id="rId13"/>
    <sheet name="П12 " sheetId="35" r:id="rId14"/>
    <sheet name="П13" sheetId="8" r:id="rId15"/>
    <sheet name="П14" sheetId="10" r:id="rId16"/>
  </sheets>
  <definedNames>
    <definedName name="_xlnm._FilterDatabase" localSheetId="0" hidden="1">Итог!$B$4:$AE$9</definedName>
    <definedName name="_xlnm.Print_Titles" localSheetId="0">Итог!$A:$B,Итог!$1:$2</definedName>
    <definedName name="_xlnm.Print_Area" localSheetId="0">Итог!$A$1:$AF$11</definedName>
    <definedName name="_xlnm.Print_Area" localSheetId="2">П1!$A$1:$D$9</definedName>
    <definedName name="_xlnm.Print_Area" localSheetId="12">'П11 '!$A$1:$F$10</definedName>
    <definedName name="_xlnm.Print_Area" localSheetId="14">П13!$A$1:$F$11</definedName>
    <definedName name="_xlnm.Print_Area" localSheetId="15">П14!$A$1:$F$11</definedName>
    <definedName name="_xlnm.Print_Area" localSheetId="3">П2!$A$1:$D$10</definedName>
    <definedName name="_xlnm.Print_Area" localSheetId="4">П3!$A$1:$D$10</definedName>
    <definedName name="_xlnm.Print_Area" localSheetId="5">П4!$A$1:$G$12</definedName>
    <definedName name="_xlnm.Print_Area" localSheetId="6">П5!$A$1:$G$12</definedName>
    <definedName name="_xlnm.Print_Area" localSheetId="10">П9!$A$1:$E$9</definedName>
  </definedNames>
  <calcPr calcId="145621" iterate="1"/>
</workbook>
</file>

<file path=xl/calcChain.xml><?xml version="1.0" encoding="utf-8"?>
<calcChain xmlns="http://schemas.openxmlformats.org/spreadsheetml/2006/main">
  <c r="D7" i="37" l="1"/>
  <c r="R6" i="53" s="1"/>
  <c r="R7" i="53" s="1"/>
  <c r="M5" i="39" l="1"/>
  <c r="N5" i="39" s="1"/>
  <c r="B8" i="48" l="1"/>
  <c r="AE8" i="53" l="1"/>
  <c r="E11" i="38" l="1"/>
  <c r="E7" i="38"/>
  <c r="T6" i="53" s="1"/>
  <c r="C21" i="58"/>
  <c r="D6" i="10"/>
  <c r="E6" i="10" s="1"/>
  <c r="B6" i="10"/>
  <c r="E7" i="10"/>
  <c r="F7" i="10" s="1"/>
  <c r="A7" i="10"/>
  <c r="C20" i="58"/>
  <c r="C19" i="58"/>
  <c r="C18" i="58"/>
  <c r="C17" i="58"/>
  <c r="E7" i="8"/>
  <c r="F7" i="8" s="1"/>
  <c r="A7" i="8"/>
  <c r="D6" i="8"/>
  <c r="E6" i="8" s="1"/>
  <c r="B6" i="8"/>
  <c r="B3" i="8"/>
  <c r="B3" i="10" s="1"/>
  <c r="D6" i="35"/>
  <c r="E6" i="35" s="1"/>
  <c r="B6" i="35"/>
  <c r="B3" i="35"/>
  <c r="E7" i="35"/>
  <c r="F7" i="35" s="1"/>
  <c r="A7" i="35"/>
  <c r="D17" i="39"/>
  <c r="D18" i="39"/>
  <c r="D19" i="39"/>
  <c r="D20" i="39"/>
  <c r="D21" i="39"/>
  <c r="D22" i="39"/>
  <c r="D23" i="39"/>
  <c r="E16" i="39"/>
  <c r="E24" i="39" s="1"/>
  <c r="F24" i="39" s="1"/>
  <c r="D15" i="39"/>
  <c r="C16" i="39"/>
  <c r="C24" i="39" s="1"/>
  <c r="B5" i="39"/>
  <c r="B2" i="39"/>
  <c r="D6" i="39"/>
  <c r="E6" i="39" s="1"/>
  <c r="F6" i="39" s="1"/>
  <c r="A6" i="39"/>
  <c r="E5" i="39"/>
  <c r="Y6" i="53" l="1"/>
  <c r="F6" i="35"/>
  <c r="Z6" i="53" s="1"/>
  <c r="Z7" i="53" s="1"/>
  <c r="F6" i="8"/>
  <c r="AB6" i="53" s="1"/>
  <c r="AB7" i="53" s="1"/>
  <c r="AA6" i="53"/>
  <c r="F5" i="39"/>
  <c r="X6" i="53" s="1"/>
  <c r="X7" i="53" s="1"/>
  <c r="W6" i="53"/>
  <c r="F6" i="10"/>
  <c r="AD6" i="53" s="1"/>
  <c r="AD7" i="53" s="1"/>
  <c r="AC6" i="53"/>
  <c r="D24" i="39"/>
  <c r="G24" i="39" s="1"/>
  <c r="D16" i="39"/>
  <c r="B6" i="49"/>
  <c r="B3" i="49"/>
  <c r="E7" i="49"/>
  <c r="F7" i="49" s="1"/>
  <c r="A7" i="49"/>
  <c r="E6" i="49"/>
  <c r="F6" i="49" l="1"/>
  <c r="V6" i="53" s="1"/>
  <c r="V7" i="53" s="1"/>
  <c r="U6" i="53"/>
  <c r="B7" i="38"/>
  <c r="B3" i="38"/>
  <c r="O6" i="53"/>
  <c r="B7" i="37"/>
  <c r="B3" i="37"/>
  <c r="D8" i="36"/>
  <c r="A8" i="36"/>
  <c r="D7" i="36"/>
  <c r="P6" i="53" s="1"/>
  <c r="AE6" i="53" s="1"/>
  <c r="B7" i="36"/>
  <c r="D7" i="30"/>
  <c r="D8" i="30"/>
  <c r="B7" i="30"/>
  <c r="D6" i="58"/>
  <c r="B4" i="48"/>
  <c r="G7" i="26"/>
  <c r="L6" i="53" s="1"/>
  <c r="B7" i="26" l="1"/>
  <c r="B3" i="26" l="1"/>
  <c r="I6" i="53"/>
  <c r="B3" i="30" l="1"/>
  <c r="B3" i="36"/>
  <c r="I10" i="34"/>
  <c r="J6" i="53" l="1"/>
  <c r="B7" i="34" l="1"/>
  <c r="B2" i="34"/>
  <c r="D8" i="25"/>
  <c r="B8" i="25"/>
  <c r="B4" i="25"/>
  <c r="D8" i="24"/>
  <c r="B8" i="24"/>
  <c r="C8" i="58"/>
  <c r="D8" i="48"/>
  <c r="B4" i="24"/>
  <c r="C9" i="58" l="1"/>
  <c r="S6" i="53" l="1"/>
  <c r="Q6" i="53"/>
  <c r="M6" i="53"/>
  <c r="K6" i="53"/>
  <c r="G6" i="53"/>
  <c r="E6" i="53"/>
  <c r="C6" i="53" l="1"/>
  <c r="H6" i="53" l="1"/>
  <c r="F6" i="53"/>
  <c r="A8" i="38" l="1"/>
  <c r="A8" i="37"/>
  <c r="A10" i="36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8" i="30"/>
  <c r="A8" i="26"/>
  <c r="A8" i="34"/>
  <c r="A9" i="25"/>
  <c r="A9" i="24"/>
  <c r="E8" i="38" l="1"/>
  <c r="D8" i="37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N6" i="53"/>
  <c r="D9" i="48"/>
  <c r="D6" i="53"/>
  <c r="D7" i="53" l="1"/>
  <c r="T7" i="53"/>
  <c r="C16" i="58"/>
  <c r="C15" i="58"/>
  <c r="C14" i="58"/>
  <c r="C13" i="58"/>
  <c r="C11" i="58"/>
  <c r="C10" i="58"/>
  <c r="D18" i="58"/>
  <c r="E18" i="58" s="1"/>
  <c r="D17" i="58"/>
  <c r="E17" i="58" s="1"/>
  <c r="P7" i="53"/>
  <c r="N7" i="53"/>
  <c r="H7" i="53"/>
  <c r="F7" i="53"/>
  <c r="J7" i="53" l="1"/>
  <c r="J9" i="53" s="1"/>
  <c r="D11" i="58" l="1"/>
  <c r="E11" i="58" s="1"/>
  <c r="G8" i="26" l="1"/>
  <c r="L7" i="53" l="1"/>
  <c r="AE7" i="53" s="1"/>
  <c r="C12" i="58" l="1"/>
  <c r="D21" i="58" l="1"/>
  <c r="A9" i="48" l="1"/>
  <c r="D23" i="36"/>
  <c r="D19" i="58" l="1"/>
  <c r="E19" i="58" s="1"/>
  <c r="AI6" i="53"/>
  <c r="D20" i="58"/>
  <c r="D9" i="53"/>
  <c r="D16" i="58"/>
  <c r="E16" i="58" s="1"/>
  <c r="T9" i="53"/>
  <c r="D9" i="58"/>
  <c r="F9" i="53"/>
  <c r="Z9" i="53"/>
  <c r="D12" i="58"/>
  <c r="E12" i="58" s="1"/>
  <c r="L9" i="53"/>
  <c r="V9" i="53"/>
  <c r="D15" i="58"/>
  <c r="E15" i="58" s="1"/>
  <c r="R9" i="53"/>
  <c r="D10" i="58"/>
  <c r="E10" i="58" s="1"/>
  <c r="H9" i="53"/>
  <c r="D14" i="58"/>
  <c r="E14" i="58" s="1"/>
  <c r="P9" i="53"/>
  <c r="D13" i="58"/>
  <c r="E13" i="58" s="1"/>
  <c r="N9" i="53"/>
  <c r="X9" i="53"/>
  <c r="C22" i="58"/>
  <c r="D8" i="58"/>
  <c r="E8" i="58" s="1"/>
  <c r="AE9" i="53" l="1"/>
  <c r="E21" i="58"/>
  <c r="AD9" i="53"/>
  <c r="E20" i="58"/>
  <c r="AB9" i="53"/>
  <c r="E9" i="58"/>
  <c r="D22" i="58" l="1"/>
  <c r="E22" i="58" s="1"/>
</calcChain>
</file>

<file path=xl/sharedStrings.xml><?xml version="1.0" encoding="utf-8"?>
<sst xmlns="http://schemas.openxmlformats.org/spreadsheetml/2006/main" count="284" uniqueCount="139">
  <si>
    <t>№</t>
  </si>
  <si>
    <t>П1</t>
  </si>
  <si>
    <t>П2</t>
  </si>
  <si>
    <t>П3</t>
  </si>
  <si>
    <t>П4</t>
  </si>
  <si>
    <t>П5</t>
  </si>
  <si>
    <t>П6</t>
  </si>
  <si>
    <t>П7</t>
  </si>
  <si>
    <t>П8</t>
  </si>
  <si>
    <t>П10</t>
  </si>
  <si>
    <t>П11</t>
  </si>
  <si>
    <t>П12</t>
  </si>
  <si>
    <t>балл</t>
  </si>
  <si>
    <t>знач, %</t>
  </si>
  <si>
    <t>н/р</t>
  </si>
  <si>
    <t>да</t>
  </si>
  <si>
    <t>Итого среднее значение показателя</t>
  </si>
  <si>
    <t>Максимальное значение показателя</t>
  </si>
  <si>
    <t>Итоговая оценка, балл</t>
  </si>
  <si>
    <t>нет</t>
  </si>
  <si>
    <t>S -</t>
  </si>
  <si>
    <t>S, тыс. руб.</t>
  </si>
  <si>
    <t>E, тыс. руб.</t>
  </si>
  <si>
    <t>Eср, тыс. руб.</t>
  </si>
  <si>
    <t>Е -</t>
  </si>
  <si>
    <t>K, тыс. руб.</t>
  </si>
  <si>
    <t>K -</t>
  </si>
  <si>
    <t>E -</t>
  </si>
  <si>
    <t>Наименование ГРБС</t>
  </si>
  <si>
    <t>Баллы</t>
  </si>
  <si>
    <t>Наличие необходимых разделов (да/нет)</t>
  </si>
  <si>
    <t>Балл</t>
  </si>
  <si>
    <t>раздел, регламентирующий подготовку реестра расходных обязательств ГРБС</t>
  </si>
  <si>
    <t>раздел, регламентирующий подготовку обоснований бюджетных ассигнований</t>
  </si>
  <si>
    <t>Наличие НПА (да/нет)</t>
  </si>
  <si>
    <t>P, %</t>
  </si>
  <si>
    <t>Е, тыс. руб.</t>
  </si>
  <si>
    <t>П9</t>
  </si>
  <si>
    <t>Наличие необходимых условий (да/нет)</t>
  </si>
  <si>
    <t>У1</t>
  </si>
  <si>
    <t>У2</t>
  </si>
  <si>
    <t>У3</t>
  </si>
  <si>
    <t>У1 -</t>
  </si>
  <si>
    <t>У2 -</t>
  </si>
  <si>
    <t>У3 -</t>
  </si>
  <si>
    <t>НПА обеспечивает создание подразделения внутреннего финансового аудита (контроля)</t>
  </si>
  <si>
    <t>НПА обеспечивает независимость работы подразделения внутреннего финансового аудита (контроля) от других подразделений ГРБС</t>
  </si>
  <si>
    <t>НПА обеспечивает наличие процедур и порядка осуществления внутреннего финансового аудита (контроля)</t>
  </si>
  <si>
    <t>П13</t>
  </si>
  <si>
    <t>П14</t>
  </si>
  <si>
    <t>Р=</t>
  </si>
  <si>
    <t>(Е – Еср) х 100 / Еср</t>
  </si>
  <si>
    <t>Р =</t>
  </si>
  <si>
    <t>Информация размещена (да/нет)</t>
  </si>
  <si>
    <t>Код</t>
  </si>
  <si>
    <t>Наименование</t>
  </si>
  <si>
    <t>Своевременность представления планового реестра расходных обязательств</t>
  </si>
  <si>
    <t>Равномерность расходов</t>
  </si>
  <si>
    <t>Эффективность управления кредиторской задолженностью</t>
  </si>
  <si>
    <t>Итого</t>
  </si>
  <si>
    <t>Эффективность управления дебиторской задолженностью</t>
  </si>
  <si>
    <t>Сумма, подлежащая к взысканию по исполнительным документам</t>
  </si>
  <si>
    <t>Среднее значение</t>
  </si>
  <si>
    <t>Max значение</t>
  </si>
  <si>
    <t xml:space="preserve">% достижения </t>
  </si>
  <si>
    <t>Занимаемое место в рейтинге</t>
  </si>
  <si>
    <t>Наличие бюджета муниципального образования на трехлетний период (очередной финансовый год и плановый период)</t>
  </si>
  <si>
    <t>Расчет показателя П1 "Наличие бюджета муниципального образования на трехлетний период (очередной финансовый год и плановый период)"</t>
  </si>
  <si>
    <t>Расчет показателя П2 "Размещение на официальных сайтах органов местного самоуправления и (или) в средствах массовой информации решения о местном бюджете и годового отчета об исполнении местного бюджета"</t>
  </si>
  <si>
    <t>Размещение на официальных сайтах органов местного самоуправления и (или) в средствах массовой информации решения о местном бюджете и годового отчета об исполнении местного бюджета</t>
  </si>
  <si>
    <t>Расчет показателя П3 "Своевременность представления планового реестра расходных обязательств"</t>
  </si>
  <si>
    <t>Расчет показателя П4 "Качество правового акта ГРБС, регулирующего внутренние процедуры подготовки бюджетных проектировок на очередной финансовый год и плановый период"</t>
  </si>
  <si>
    <t>раздел, регламентирующий распределение бюджетных ассигнований между подведомственными ПБС и (или) определение объемов финансового обеспечения выполнения бюджетными и (или) автономными учреждениями государственных заданий на оказание муниципальных услуг (выполнение работ) с учетом достижения непосредственных результатов в отчетном периоде</t>
  </si>
  <si>
    <t>Качество правового акта ГРБС, регулирующего внутренние процедуры подготовки бюджетных проектировок на очередной финансовый год и плановый период</t>
  </si>
  <si>
    <t>Расчет показателя П5 "Наличие правового акта ГРБС об организации внутреннего финансового аудита (контроля)"</t>
  </si>
  <si>
    <t>Постановление администрации сельсовета от  __.____.2020г № ____ "О порядке составления, утверждения и ведения бюджетных смет  казенных учреждений, подведомственных администрации муниципального  образования сельского поселения Бузулукского района Оренбургской области"</t>
  </si>
  <si>
    <t>НАПИМЕР: Распоряжение главы сельсовета от  __.___.2019г  № ____ "О создание комиссий по списанию ОС, МЗ…", "О проведение инвентаризации…", "О создание комиссии внезапной проверки кассы…" (НАИМЕНОВАНИЕ ПОСТАНОВЛЕНИЙ ДОЛЖНО БЫТЬ ВАШЕ)</t>
  </si>
  <si>
    <t>Наличие правового акта ГРБС об организации внутреннего финансового аудита (контроля)</t>
  </si>
  <si>
    <t>Расчет показателя П6 "Раскрытие информации о реализуемых муниципальных программах "</t>
  </si>
  <si>
    <t>Раскрытие информации о реализуемых муниципальных программах</t>
  </si>
  <si>
    <t>Расчет показателя П7 "Реализация на территории муниципального образования проектов поддержки местных инициатив, направленных на решение вопросов местного значения, при непосредственном участии граждан "</t>
  </si>
  <si>
    <t>Реализация на территории муниципального образования проектов поддержки местных инициатив, направленных на решение вопросов местного значения, при непосредственном участии граждан</t>
  </si>
  <si>
    <t>Расчет показателя П8 "Наличие случаев несвоевременного предоставления годовой отчетности об исполнении бюджета "</t>
  </si>
  <si>
    <t>Участие  ГРБС в реализации проектов «Инициативное бюджетирование» и «Народный бюджет» (да/нет)</t>
  </si>
  <si>
    <t>Наличие и размещение на официальном сайте  НПА (да/нет)</t>
  </si>
  <si>
    <t>РРО представлен в срок (да/нет)</t>
  </si>
  <si>
    <t xml:space="preserve">Наличие случаев несвоевременного предоставления годовой отчетности об исполнении бюджета </t>
  </si>
  <si>
    <t>Годовая отчетность предоставлена (да/нет)</t>
  </si>
  <si>
    <t>знач, да/ нет</t>
  </si>
  <si>
    <t>Наличие акта проверки отдела контроля администрации Бузулукского района (да/нет)</t>
  </si>
  <si>
    <t>Наличие выявленных нарушений (да/нет)</t>
  </si>
  <si>
    <t>в случае отсутствия акта проверки фин-хоз.деят от Соколовой Е.А.</t>
  </si>
  <si>
    <t>при наличии акта проверки фин-хоз.деят от Соколовой Е.А.</t>
  </si>
  <si>
    <t>Наличие за отчетный финансовый год случаев нарушений бюджетного законодательства, выявленных в ходе проведения контрольных мероприятий органами муниципального (государственного) финансового контроля или органами внутреннего финансового контроля</t>
  </si>
  <si>
    <t>Расчет показателя П9 "Наличие за отчетный финансовый год случаев нарушений бюджетного законодательства, выявленных в ходе проведения контрольных мероприятий органами муниципального (государственного) финансового контроля или органами внутреннего финансового контроля "</t>
  </si>
  <si>
    <t>Расчет показателя П10 "Доля бюджетных ассигнований ГРБС, формируемых в рамках муниципальных программ, в общем объеме расходов ГРБС"</t>
  </si>
  <si>
    <t>Р1 -</t>
  </si>
  <si>
    <t>P1, %</t>
  </si>
  <si>
    <t>объем фактических расходов бюджета i-го муниципального образования в отчетном финансовом году, осуществленных в рамках муниципальных  программ</t>
  </si>
  <si>
    <t>кассовое исполнение расходов бюджета i-го муниципального образования в отчетном финансовом году</t>
  </si>
  <si>
    <t>100 x S / E</t>
  </si>
  <si>
    <t>кассовое исполнение расходов бюджета i-го муниципального образования в IV квартале отчетного финансового года (за исключением расходов, осуществленных за счет межбюджетных трансфертов, предоставленных из федерального и областного бюджетов)</t>
  </si>
  <si>
    <t>средний объем кассовых расходов бюджета i-го муниципального образования за I–III кварталы отчетного финансового года (за исключением расходов, осуществленных за счет межбюджетных трансфертов, предоставленных из федерального и областного бюджетов)</t>
  </si>
  <si>
    <t>Расчет показателя П11 "Равномерность расходов"</t>
  </si>
  <si>
    <t>всего</t>
  </si>
  <si>
    <t>ФБ+ОБ</t>
  </si>
  <si>
    <t>2020г</t>
  </si>
  <si>
    <t>03.00.04</t>
  </si>
  <si>
    <t>03.00.03</t>
  </si>
  <si>
    <t>03.00.27</t>
  </si>
  <si>
    <t>для расчета</t>
  </si>
  <si>
    <t>курсив- формулы</t>
  </si>
  <si>
    <t>E = 4квартал</t>
  </si>
  <si>
    <t>E за 1-3квартала</t>
  </si>
  <si>
    <t>Eср = Е за 1-3кв / 3</t>
  </si>
  <si>
    <t>E ср -</t>
  </si>
  <si>
    <t>Расчет показателя П12 "Эффективность управления кредиторской задолженностью"</t>
  </si>
  <si>
    <t>100 x К / E</t>
  </si>
  <si>
    <t>объем просроченной кредиторской задолженности ГРБС и муниципальных  учреждений i-го муниципального образования в отчетном финансовом году по состоянию на 1 января года, следующего за отчетным годом</t>
  </si>
  <si>
    <t>Расчет показателя П13 "Эффективность управления дебиторской задолженностью"</t>
  </si>
  <si>
    <t>объем просроченной дебиторской задолженности ГРБС и муниципальных  учреждений i-го муниципального образования в отчетном финансовом году по состоянию на 1 января года, следующего за отчетным годом</t>
  </si>
  <si>
    <t>Доля бюджетных ассигнований ГРБС, формируемых в рамках муниципальных программ, в общем объеме расходов ГРБС</t>
  </si>
  <si>
    <t>Р3 -</t>
  </si>
  <si>
    <t>P3, %</t>
  </si>
  <si>
    <t>Р4 -</t>
  </si>
  <si>
    <t>P4, %</t>
  </si>
  <si>
    <t>Расчет показателя П14 "Сумма, подлежащая к взысканию по исполнительным документам"</t>
  </si>
  <si>
    <t>сумма, подлежащая взысканию по поступившим с начала финансового года исполнительным документам за счет средств  i-го муниципального образования по состоянию на конец отчетного периода</t>
  </si>
  <si>
    <t>Среднее значения показателей качества финансового менеджмента главного распорядителя  бюджета сельского поселения</t>
  </si>
  <si>
    <t>за 2022 год</t>
  </si>
  <si>
    <t>Распоряжение главы сельсовета от  __.04.2007г № ____ "О порядке ведения реестра расходных обязательств муниципального образования Преображенский сельсовет"</t>
  </si>
  <si>
    <t>Постановление администрации сельсовета от  __.____.2020г № ____ "О порядке ведения реестра расходных обязательств муниципального образования Преображенский сельсовет"</t>
  </si>
  <si>
    <t>Распоряжение главы сельсовета от  __.___.2019г  № ____ "Об учетной политике администрации муниципального образования Преображенский сельсовет Бузулукского района Оренбургской области  "</t>
  </si>
  <si>
    <t>Приложение 7 Распоряжения главы сельсовета от  __.___.2019г № _____ "Об учетной политике администрации муниципального образования Преображенский сельсовет Бузулукского района Оренбургской области"</t>
  </si>
  <si>
    <t>пример для расходов 2022г                 (БЕЗ COVID 01.10.26)</t>
  </si>
  <si>
    <t>01.20.ХХ</t>
  </si>
  <si>
    <t>03.00.ХХ</t>
  </si>
  <si>
    <t>Администрация муниципального образования Державинский сельсовет Бузулукского района Оренбургской области</t>
  </si>
  <si>
    <t>Таблица показателей мониторинга качества финансового менеджмента, осуществляемого главным распорядителем средств  бюджета муниципального образования Державинский сельсовет Бузулукского района Оренбургской области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</si>
</sst>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#,##0.0"/>
    <numFmt numFmtId="166" formatCode="0.0"/>
    <numFmt numFmtId="167" formatCode="#,##0.0000"/>
    <numFmt numFmtId="168" formatCode="0.00000"/>
  </numFmts>
  <fonts count="17" x14ac:knownFonts="1">
    <font>
      <sz val="10"/>
      <name val="Arial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Narrow"/>
      <family val="2"/>
      <charset val="204"/>
    </font>
    <font>
      <sz val="12"/>
      <name val="Arial Narrow"/>
      <family val="2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Arial Narrow"/>
      <family val="2"/>
      <charset val="204"/>
    </font>
    <font>
      <b/>
      <sz val="12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1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1" fontId="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left" vertical="top" wrapText="1"/>
    </xf>
    <xf numFmtId="1" fontId="5" fillId="0" borderId="0" xfId="0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4" fontId="5" fillId="3" borderId="0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2" fillId="0" borderId="0" xfId="1" applyFont="1" applyFill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1" fontId="8" fillId="0" borderId="0" xfId="0" applyNumberFormat="1" applyFont="1" applyFill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/>
    </xf>
    <xf numFmtId="165" fontId="2" fillId="0" borderId="0" xfId="0" applyNumberFormat="1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justify" vertical="top" wrapText="1"/>
    </xf>
    <xf numFmtId="0" fontId="7" fillId="3" borderId="1" xfId="0" applyFont="1" applyFill="1" applyBorder="1" applyAlignment="1">
      <alignment horizontal="left" vertical="top"/>
    </xf>
    <xf numFmtId="3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1" fontId="7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165" fontId="8" fillId="3" borderId="1" xfId="1" applyNumberFormat="1" applyFont="1" applyFill="1" applyBorder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top"/>
    </xf>
    <xf numFmtId="165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1" fontId="8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165" fontId="8" fillId="3" borderId="1" xfId="0" applyNumberFormat="1" applyFont="1" applyFill="1" applyBorder="1" applyAlignment="1">
      <alignment horizontal="center" vertical="top" wrapText="1"/>
    </xf>
    <xf numFmtId="4" fontId="8" fillId="3" borderId="1" xfId="0" applyNumberFormat="1" applyFont="1" applyFill="1" applyBorder="1" applyAlignment="1">
      <alignment horizontal="center" vertical="top" wrapText="1"/>
    </xf>
    <xf numFmtId="3" fontId="8" fillId="3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top" wrapText="1"/>
    </xf>
    <xf numFmtId="1" fontId="8" fillId="3" borderId="0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2" fontId="14" fillId="0" borderId="1" xfId="0" applyNumberFormat="1" applyFont="1" applyBorder="1" applyAlignment="1">
      <alignment horizontal="center" vertical="top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7" fontId="8" fillId="0" borderId="1" xfId="0" applyNumberFormat="1" applyFont="1" applyFill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top" wrapText="1"/>
    </xf>
    <xf numFmtId="1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3" fontId="8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justify" vertical="top" wrapText="1"/>
    </xf>
    <xf numFmtId="0" fontId="8" fillId="0" borderId="1" xfId="1" applyFont="1" applyFill="1" applyBorder="1" applyAlignment="1">
      <alignment horizontal="justify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justify" vertical="top" wrapText="1"/>
    </xf>
    <xf numFmtId="168" fontId="10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165" fontId="8" fillId="0" borderId="1" xfId="1" applyNumberFormat="1" applyFont="1" applyFill="1" applyBorder="1" applyAlignment="1">
      <alignment horizontal="center" vertical="top" wrapText="1"/>
    </xf>
    <xf numFmtId="166" fontId="7" fillId="0" borderId="8" xfId="0" applyNumberFormat="1" applyFont="1" applyFill="1" applyBorder="1" applyAlignment="1">
      <alignment horizontal="center" vertical="center" wrapText="1"/>
    </xf>
    <xf numFmtId="166" fontId="7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top" wrapText="1"/>
    </xf>
    <xf numFmtId="0" fontId="11" fillId="0" borderId="0" xfId="1" applyFont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justify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"/>
  <sheetViews>
    <sheetView tabSelected="1" view="pageBreakPreview" zoomScale="80" zoomScaleNormal="80" zoomScaleSheetLayoutView="80" workbookViewId="0">
      <pane xSplit="2" ySplit="5" topLeftCell="C6" activePane="bottomRight" state="frozenSplit"/>
      <selection activeCell="A14" sqref="A14:XFD14"/>
      <selection pane="topRight" activeCell="A14" sqref="A14:XFD14"/>
      <selection pane="bottomLeft" activeCell="A14" sqref="A14:XFD14"/>
      <selection pane="bottomRight" activeCell="P6" sqref="P6"/>
    </sheetView>
  </sheetViews>
  <sheetFormatPr defaultColWidth="9.140625" defaultRowHeight="12.75" x14ac:dyDescent="0.2"/>
  <cols>
    <col min="1" max="1" width="3.5703125" style="27" customWidth="1"/>
    <col min="2" max="2" width="41.5703125" style="27" customWidth="1"/>
    <col min="3" max="3" width="6.7109375" style="27" customWidth="1"/>
    <col min="4" max="4" width="6" style="27" customWidth="1"/>
    <col min="5" max="5" width="7.28515625" style="27" customWidth="1"/>
    <col min="6" max="7" width="6.42578125" style="27" customWidth="1"/>
    <col min="8" max="8" width="6.28515625" style="27" customWidth="1"/>
    <col min="9" max="9" width="7" style="27" customWidth="1"/>
    <col min="10" max="10" width="6.7109375" style="24" customWidth="1"/>
    <col min="11" max="11" width="7.7109375" style="27" customWidth="1"/>
    <col min="12" max="12" width="6.85546875" style="27" customWidth="1"/>
    <col min="13" max="13" width="6.42578125" style="27" customWidth="1"/>
    <col min="14" max="14" width="6.28515625" style="24" customWidth="1"/>
    <col min="15" max="15" width="7.28515625" style="27" customWidth="1"/>
    <col min="16" max="16" width="6.7109375" style="27" customWidth="1"/>
    <col min="17" max="17" width="8.42578125" style="27" customWidth="1"/>
    <col min="18" max="18" width="5.42578125" style="24" customWidth="1"/>
    <col min="19" max="19" width="8" style="24" customWidth="1"/>
    <col min="20" max="20" width="8.42578125" style="27" customWidth="1"/>
    <col min="21" max="21" width="10.5703125" style="27" customWidth="1"/>
    <col min="22" max="22" width="6.85546875" style="24" customWidth="1"/>
    <col min="23" max="23" width="8.140625" style="27" customWidth="1"/>
    <col min="24" max="24" width="8.85546875" style="24" customWidth="1"/>
    <col min="25" max="25" width="8.5703125" style="27" customWidth="1"/>
    <col min="26" max="26" width="10.28515625" style="27" customWidth="1"/>
    <col min="27" max="27" width="8.5703125" style="27" customWidth="1"/>
    <col min="28" max="28" width="8.28515625" style="27" customWidth="1"/>
    <col min="29" max="29" width="8.5703125" style="27" customWidth="1"/>
    <col min="30" max="30" width="7.28515625" style="27" customWidth="1"/>
    <col min="31" max="31" width="14.7109375" style="27" customWidth="1"/>
    <col min="32" max="32" width="16.140625" style="27" customWidth="1"/>
    <col min="33" max="33" width="9.140625" style="27" customWidth="1"/>
    <col min="34" max="34" width="9.140625" style="27"/>
    <col min="35" max="35" width="10" style="27" bestFit="1" customWidth="1"/>
    <col min="36" max="16384" width="9.140625" style="27"/>
  </cols>
  <sheetData>
    <row r="1" spans="1:35" ht="19.5" customHeight="1" x14ac:dyDescent="0.2">
      <c r="A1" s="166" t="s">
        <v>138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39"/>
      <c r="AF1" s="39"/>
      <c r="AG1" s="40"/>
    </row>
    <row r="2" spans="1:35" ht="25.15" customHeight="1" x14ac:dyDescent="0.2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39"/>
      <c r="AF2" s="39"/>
      <c r="AG2" s="40"/>
    </row>
    <row r="3" spans="1:35" ht="28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2"/>
      <c r="K3" s="41"/>
      <c r="L3" s="41"/>
      <c r="M3" s="41"/>
      <c r="N3" s="42"/>
      <c r="O3" s="41"/>
      <c r="P3" s="41"/>
      <c r="Q3" s="41"/>
      <c r="R3" s="42"/>
      <c r="S3" s="42"/>
      <c r="T3" s="41"/>
      <c r="U3" s="41"/>
      <c r="V3" s="42"/>
      <c r="W3" s="41"/>
      <c r="X3" s="42"/>
      <c r="Y3" s="41"/>
      <c r="Z3" s="41"/>
      <c r="AA3" s="41"/>
      <c r="AB3" s="41"/>
      <c r="AC3" s="41"/>
      <c r="AD3" s="41"/>
      <c r="AE3" s="41"/>
      <c r="AF3" s="41"/>
      <c r="AG3" s="40"/>
    </row>
    <row r="4" spans="1:35" ht="45" customHeight="1" x14ac:dyDescent="0.2">
      <c r="A4" s="163" t="s">
        <v>0</v>
      </c>
      <c r="B4" s="163" t="s">
        <v>28</v>
      </c>
      <c r="C4" s="163" t="s">
        <v>1</v>
      </c>
      <c r="D4" s="163"/>
      <c r="E4" s="163" t="s">
        <v>2</v>
      </c>
      <c r="F4" s="163"/>
      <c r="G4" s="163" t="s">
        <v>3</v>
      </c>
      <c r="H4" s="172"/>
      <c r="I4" s="163" t="s">
        <v>4</v>
      </c>
      <c r="J4" s="163"/>
      <c r="K4" s="164" t="s">
        <v>5</v>
      </c>
      <c r="L4" s="171"/>
      <c r="M4" s="163" t="s">
        <v>6</v>
      </c>
      <c r="N4" s="163"/>
      <c r="O4" s="163" t="s">
        <v>7</v>
      </c>
      <c r="P4" s="163"/>
      <c r="Q4" s="163" t="s">
        <v>8</v>
      </c>
      <c r="R4" s="163"/>
      <c r="S4" s="163" t="s">
        <v>37</v>
      </c>
      <c r="T4" s="163"/>
      <c r="U4" s="164" t="s">
        <v>9</v>
      </c>
      <c r="V4" s="165"/>
      <c r="W4" s="164" t="s">
        <v>10</v>
      </c>
      <c r="X4" s="165"/>
      <c r="Y4" s="164" t="s">
        <v>11</v>
      </c>
      <c r="Z4" s="165"/>
      <c r="AA4" s="164" t="s">
        <v>48</v>
      </c>
      <c r="AB4" s="165"/>
      <c r="AC4" s="164" t="s">
        <v>49</v>
      </c>
      <c r="AD4" s="165"/>
      <c r="AE4" s="167" t="s">
        <v>18</v>
      </c>
      <c r="AF4" s="169" t="s">
        <v>65</v>
      </c>
      <c r="AG4" s="40"/>
    </row>
    <row r="5" spans="1:35" ht="99.75" customHeight="1" x14ac:dyDescent="0.2">
      <c r="A5" s="163"/>
      <c r="B5" s="163"/>
      <c r="C5" s="153" t="s">
        <v>88</v>
      </c>
      <c r="D5" s="153" t="s">
        <v>12</v>
      </c>
      <c r="E5" s="153" t="s">
        <v>88</v>
      </c>
      <c r="F5" s="153" t="s">
        <v>12</v>
      </c>
      <c r="G5" s="153" t="s">
        <v>88</v>
      </c>
      <c r="H5" s="153" t="s">
        <v>12</v>
      </c>
      <c r="I5" s="153" t="s">
        <v>88</v>
      </c>
      <c r="J5" s="153" t="s">
        <v>12</v>
      </c>
      <c r="K5" s="153" t="s">
        <v>88</v>
      </c>
      <c r="L5" s="153" t="s">
        <v>12</v>
      </c>
      <c r="M5" s="153" t="s">
        <v>88</v>
      </c>
      <c r="N5" s="153" t="s">
        <v>12</v>
      </c>
      <c r="O5" s="153" t="s">
        <v>88</v>
      </c>
      <c r="P5" s="153" t="s">
        <v>12</v>
      </c>
      <c r="Q5" s="153" t="s">
        <v>88</v>
      </c>
      <c r="R5" s="153" t="s">
        <v>12</v>
      </c>
      <c r="S5" s="153" t="s">
        <v>88</v>
      </c>
      <c r="T5" s="153" t="s">
        <v>12</v>
      </c>
      <c r="U5" s="153" t="s">
        <v>13</v>
      </c>
      <c r="V5" s="153" t="s">
        <v>12</v>
      </c>
      <c r="W5" s="153" t="s">
        <v>13</v>
      </c>
      <c r="X5" s="153" t="s">
        <v>12</v>
      </c>
      <c r="Y5" s="153" t="s">
        <v>13</v>
      </c>
      <c r="Z5" s="153" t="s">
        <v>12</v>
      </c>
      <c r="AA5" s="153" t="s">
        <v>13</v>
      </c>
      <c r="AB5" s="153" t="s">
        <v>12</v>
      </c>
      <c r="AC5" s="153" t="s">
        <v>13</v>
      </c>
      <c r="AD5" s="153" t="s">
        <v>12</v>
      </c>
      <c r="AE5" s="168"/>
      <c r="AF5" s="170"/>
      <c r="AG5" s="40"/>
    </row>
    <row r="6" spans="1:35" s="57" customFormat="1" ht="90.75" customHeight="1" x14ac:dyDescent="0.3">
      <c r="A6" s="154">
        <v>1</v>
      </c>
      <c r="B6" s="155" t="s">
        <v>137</v>
      </c>
      <c r="C6" s="143" t="str">
        <f>П1!C8</f>
        <v>да</v>
      </c>
      <c r="D6" s="72">
        <f>П1!D8</f>
        <v>1</v>
      </c>
      <c r="E6" s="143" t="str">
        <f>П2!C8</f>
        <v>да</v>
      </c>
      <c r="F6" s="72">
        <f>П2!D8</f>
        <v>1</v>
      </c>
      <c r="G6" s="144" t="str">
        <f>П3!C8</f>
        <v>да</v>
      </c>
      <c r="H6" s="72">
        <f>П3!D8</f>
        <v>3</v>
      </c>
      <c r="I6" s="143" t="str">
        <f>П4!C7</f>
        <v>да</v>
      </c>
      <c r="J6" s="43">
        <f>П4!G7</f>
        <v>5</v>
      </c>
      <c r="K6" s="143" t="str">
        <f>П5!C7</f>
        <v>да</v>
      </c>
      <c r="L6" s="72">
        <f>П5!G7</f>
        <v>3</v>
      </c>
      <c r="M6" s="144" t="str">
        <f>П6!C7</f>
        <v>да</v>
      </c>
      <c r="N6" s="43">
        <f>П6!D7</f>
        <v>1</v>
      </c>
      <c r="O6" s="144" t="str">
        <f>П7!C7</f>
        <v>нет</v>
      </c>
      <c r="P6" s="43">
        <f>П7!D7</f>
        <v>0</v>
      </c>
      <c r="Q6" s="145" t="str">
        <f>П8!C7</f>
        <v>да</v>
      </c>
      <c r="R6" s="43">
        <f>П8!D7</f>
        <v>3</v>
      </c>
      <c r="S6" s="145" t="str">
        <f>П9!D7</f>
        <v>н/р</v>
      </c>
      <c r="T6" s="43">
        <f>П9!E7</f>
        <v>3</v>
      </c>
      <c r="U6" s="146">
        <f>П10!E6</f>
        <v>99.047038521965334</v>
      </c>
      <c r="V6" s="43">
        <f>П10!F6</f>
        <v>4</v>
      </c>
      <c r="W6" s="147">
        <f>'П11 '!E5</f>
        <v>62.60876538754561</v>
      </c>
      <c r="X6" s="43">
        <f>'П11 '!F5</f>
        <v>0</v>
      </c>
      <c r="Y6" s="147">
        <f>'П12 '!E6</f>
        <v>0</v>
      </c>
      <c r="Z6" s="43">
        <f>'П12 '!F6</f>
        <v>5</v>
      </c>
      <c r="AA6" s="147">
        <f>П13!E6</f>
        <v>1.57710831995467</v>
      </c>
      <c r="AB6" s="43">
        <f>П13!F6</f>
        <v>0</v>
      </c>
      <c r="AC6" s="147">
        <f>П14!E6</f>
        <v>0</v>
      </c>
      <c r="AD6" s="43">
        <f>П14!F6</f>
        <v>5</v>
      </c>
      <c r="AE6" s="150">
        <f>SUM(D6,F6,H6,J6,L6,N6,P6,R6,T6,V6,X6,Z6,AB6,AD6)</f>
        <v>34</v>
      </c>
      <c r="AF6" s="43">
        <v>4</v>
      </c>
      <c r="AI6" s="156">
        <f>AE7*5/AE8</f>
        <v>3.7777777777777777</v>
      </c>
    </row>
    <row r="7" spans="1:35" s="158" customFormat="1" ht="18.75" x14ac:dyDescent="0.2">
      <c r="A7" s="157"/>
      <c r="B7" s="157" t="s">
        <v>16</v>
      </c>
      <c r="C7" s="43"/>
      <c r="D7" s="43">
        <f>AVERAGE(D6:D6)</f>
        <v>1</v>
      </c>
      <c r="E7" s="43"/>
      <c r="F7" s="43">
        <f>AVERAGE(F6:F6)</f>
        <v>1</v>
      </c>
      <c r="G7" s="43"/>
      <c r="H7" s="43">
        <f>AVERAGE(H6:H6)</f>
        <v>3</v>
      </c>
      <c r="I7" s="43"/>
      <c r="J7" s="43">
        <f>AVERAGE(J6:J6)</f>
        <v>5</v>
      </c>
      <c r="K7" s="43"/>
      <c r="L7" s="43">
        <f>AVERAGE(L6:L6)</f>
        <v>3</v>
      </c>
      <c r="M7" s="43"/>
      <c r="N7" s="43">
        <f>AVERAGE(N6:N6)</f>
        <v>1</v>
      </c>
      <c r="O7" s="43"/>
      <c r="P7" s="43">
        <f>AVERAGE(P6:P6)</f>
        <v>0</v>
      </c>
      <c r="Q7" s="43"/>
      <c r="R7" s="43">
        <f>AVERAGE(R6:R6)</f>
        <v>3</v>
      </c>
      <c r="S7" s="43"/>
      <c r="T7" s="43">
        <f>AVERAGE(T6:T6)</f>
        <v>3</v>
      </c>
      <c r="U7" s="43"/>
      <c r="V7" s="43">
        <f>AVERAGE(V6:V6)</f>
        <v>4</v>
      </c>
      <c r="W7" s="43"/>
      <c r="X7" s="43">
        <f>AVERAGE(X6:X6)</f>
        <v>0</v>
      </c>
      <c r="Y7" s="43"/>
      <c r="Z7" s="43">
        <f>AVERAGE(Z6:Z6)</f>
        <v>5</v>
      </c>
      <c r="AA7" s="43"/>
      <c r="AB7" s="43">
        <f>AVERAGE(AB6:AB6)</f>
        <v>0</v>
      </c>
      <c r="AC7" s="43"/>
      <c r="AD7" s="43">
        <f>AVERAGE(AD6:AD6)</f>
        <v>5</v>
      </c>
      <c r="AE7" s="43">
        <f>SUM(D7,F7,H7,J7,L7,N7,P7,R7,T7,V7,X7,Z7,AB7,AD7,)</f>
        <v>34</v>
      </c>
      <c r="AF7" s="160"/>
    </row>
    <row r="8" spans="1:35" s="57" customFormat="1" ht="18.75" x14ac:dyDescent="0.2">
      <c r="A8" s="157"/>
      <c r="B8" s="157" t="s">
        <v>17</v>
      </c>
      <c r="C8" s="43"/>
      <c r="D8" s="43">
        <v>1</v>
      </c>
      <c r="E8" s="43"/>
      <c r="F8" s="43">
        <v>1</v>
      </c>
      <c r="G8" s="43"/>
      <c r="H8" s="43">
        <v>3</v>
      </c>
      <c r="I8" s="43"/>
      <c r="J8" s="43">
        <v>5</v>
      </c>
      <c r="K8" s="43"/>
      <c r="L8" s="43">
        <v>5</v>
      </c>
      <c r="M8" s="43"/>
      <c r="N8" s="43">
        <v>1</v>
      </c>
      <c r="O8" s="43"/>
      <c r="P8" s="43">
        <v>1</v>
      </c>
      <c r="Q8" s="43"/>
      <c r="R8" s="43">
        <v>3</v>
      </c>
      <c r="S8" s="43"/>
      <c r="T8" s="43">
        <v>3</v>
      </c>
      <c r="U8" s="43"/>
      <c r="V8" s="43">
        <v>4</v>
      </c>
      <c r="W8" s="43"/>
      <c r="X8" s="43">
        <v>3</v>
      </c>
      <c r="Y8" s="43"/>
      <c r="Z8" s="43">
        <v>5</v>
      </c>
      <c r="AA8" s="43"/>
      <c r="AB8" s="43">
        <v>5</v>
      </c>
      <c r="AC8" s="43"/>
      <c r="AD8" s="43">
        <v>5</v>
      </c>
      <c r="AE8" s="43">
        <f>SUM(D8,F8,H8,J8,L8,N8,P8,R8,T8,V8,X8,Z8,AB8,AD8,)</f>
        <v>45</v>
      </c>
      <c r="AF8" s="161"/>
    </row>
    <row r="9" spans="1:35" hidden="1" x14ac:dyDescent="0.2">
      <c r="A9" s="16"/>
      <c r="B9" s="16"/>
      <c r="C9" s="20"/>
      <c r="D9" s="20">
        <f>D7/D8*100</f>
        <v>100</v>
      </c>
      <c r="E9" s="20"/>
      <c r="F9" s="20">
        <f t="shared" ref="F9:AE9" si="0">F7/F8*100</f>
        <v>100</v>
      </c>
      <c r="G9" s="20"/>
      <c r="H9" s="20">
        <f t="shared" si="0"/>
        <v>100</v>
      </c>
      <c r="I9" s="20"/>
      <c r="J9" s="20">
        <f t="shared" si="0"/>
        <v>100</v>
      </c>
      <c r="K9" s="20"/>
      <c r="L9" s="20">
        <f t="shared" si="0"/>
        <v>60</v>
      </c>
      <c r="M9" s="20"/>
      <c r="N9" s="20">
        <f t="shared" si="0"/>
        <v>100</v>
      </c>
      <c r="O9" s="20"/>
      <c r="P9" s="20">
        <f t="shared" si="0"/>
        <v>0</v>
      </c>
      <c r="Q9" s="20"/>
      <c r="R9" s="20">
        <f t="shared" si="0"/>
        <v>100</v>
      </c>
      <c r="S9" s="20"/>
      <c r="T9" s="20">
        <f t="shared" si="0"/>
        <v>100</v>
      </c>
      <c r="U9" s="20"/>
      <c r="V9" s="20">
        <f t="shared" si="0"/>
        <v>100</v>
      </c>
      <c r="W9" s="20"/>
      <c r="X9" s="20">
        <f t="shared" si="0"/>
        <v>0</v>
      </c>
      <c r="Y9" s="20"/>
      <c r="Z9" s="20">
        <f t="shared" si="0"/>
        <v>100</v>
      </c>
      <c r="AA9" s="20"/>
      <c r="AB9" s="20">
        <f t="shared" si="0"/>
        <v>0</v>
      </c>
      <c r="AC9" s="20"/>
      <c r="AD9" s="20">
        <f t="shared" si="0"/>
        <v>100</v>
      </c>
      <c r="AE9" s="20">
        <f t="shared" si="0"/>
        <v>75.555555555555557</v>
      </c>
      <c r="AF9" s="18"/>
    </row>
    <row r="10" spans="1:35" x14ac:dyDescent="0.2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25"/>
      <c r="T10" s="26"/>
      <c r="U10" s="26"/>
      <c r="V10" s="25"/>
      <c r="W10" s="26"/>
      <c r="X10" s="25"/>
      <c r="Y10" s="26"/>
      <c r="Z10" s="26"/>
      <c r="AA10" s="26"/>
      <c r="AB10" s="26"/>
      <c r="AC10" s="38"/>
      <c r="AD10" s="38"/>
      <c r="AE10" s="38"/>
      <c r="AF10" s="38"/>
    </row>
    <row r="11" spans="1:35" x14ac:dyDescent="0.2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AC11" s="30"/>
      <c r="AD11" s="30"/>
      <c r="AE11" s="30"/>
      <c r="AF11" s="30"/>
    </row>
    <row r="12" spans="1:35" x14ac:dyDescent="0.2">
      <c r="AC12" s="30"/>
      <c r="AD12" s="30"/>
      <c r="AE12" s="30"/>
      <c r="AF12" s="30"/>
    </row>
    <row r="14" spans="1:35" x14ac:dyDescent="0.2">
      <c r="B14" s="19"/>
    </row>
    <row r="15" spans="1:35" x14ac:dyDescent="0.2">
      <c r="B15" s="19"/>
    </row>
  </sheetData>
  <autoFilter ref="B4:AE9">
    <filterColumn colId="1" showButton="0"/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sortState ref="B7:AY21">
      <sortCondition descending="1" ref="AE4:AE24"/>
    </sortState>
  </autoFilter>
  <mergeCells count="21">
    <mergeCell ref="A1:AD2"/>
    <mergeCell ref="AE4:AE5"/>
    <mergeCell ref="AC4:AD4"/>
    <mergeCell ref="AF4:AF5"/>
    <mergeCell ref="I4:J4"/>
    <mergeCell ref="K4:L4"/>
    <mergeCell ref="M4:N4"/>
    <mergeCell ref="O4:P4"/>
    <mergeCell ref="Y4:Z4"/>
    <mergeCell ref="AA4:AB4"/>
    <mergeCell ref="A4:A5"/>
    <mergeCell ref="B4:B5"/>
    <mergeCell ref="C4:D4"/>
    <mergeCell ref="E4:F4"/>
    <mergeCell ref="G4:H4"/>
    <mergeCell ref="AF7:AF8"/>
    <mergeCell ref="A10:R11"/>
    <mergeCell ref="Q4:R4"/>
    <mergeCell ref="S4:T4"/>
    <mergeCell ref="U4:V4"/>
    <mergeCell ref="W4:X4"/>
  </mergeCells>
  <pageMargins left="3.937007874015748E-2" right="3.937007874015748E-2" top="1.0236220472440944" bottom="3.937007874015748E-2" header="3.937007874015748E-2" footer="3.937007874015748E-2"/>
  <pageSetup paperSize="9" fitToWidth="0" pageOrder="overThenDown" orientation="landscape" r:id="rId1"/>
  <headerFooter scaleWithDoc="0" alignWithMargins="0">
    <firstHeader>&amp;C&amp;"Times New Roman,полужирный"&amp;14Приложение 2. Таблица показателей мониторинга качества финансового менеджмента, осуществляемого главными распорядителями средств областного бюджета, за 2012 год</firstHeader>
    <firstFooter xml:space="preserve">&amp;L&amp;"Times New Roman,обычный"&amp;12н/р - Существует объективная невозможность расчета показателя, значение показателя принимается равным среднему арифметическому соответствующих оценок по показателю по остальным ГРБС </firstFooter>
  </headerFooter>
  <colBreaks count="2" manualBreakCount="2">
    <brk id="16" max="1048575" man="1"/>
    <brk id="2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BreakPreview" zoomScaleNormal="100" zoomScaleSheetLayoutView="100" workbookViewId="0">
      <selection activeCell="D9" sqref="D9"/>
    </sheetView>
  </sheetViews>
  <sheetFormatPr defaultColWidth="9.140625" defaultRowHeight="12.75" x14ac:dyDescent="0.2"/>
  <cols>
    <col min="1" max="1" width="4.140625" style="1" customWidth="1"/>
    <col min="2" max="2" width="46.5703125" style="1" customWidth="1"/>
    <col min="3" max="3" width="22" style="1" customWidth="1"/>
    <col min="4" max="4" width="11.140625" style="1" customWidth="1"/>
    <col min="5" max="5" width="48.7109375" style="1" customWidth="1"/>
    <col min="6" max="16384" width="9.140625" style="1"/>
  </cols>
  <sheetData>
    <row r="1" spans="1:4" s="2" customFormat="1" ht="16.5" customHeight="1" x14ac:dyDescent="0.2">
      <c r="A1" s="190" t="s">
        <v>82</v>
      </c>
      <c r="B1" s="190"/>
      <c r="C1" s="190"/>
      <c r="D1" s="190"/>
    </row>
    <row r="2" spans="1:4" s="2" customFormat="1" ht="33.75" customHeight="1" x14ac:dyDescent="0.2">
      <c r="A2" s="190"/>
      <c r="B2" s="190"/>
      <c r="C2" s="190"/>
      <c r="D2" s="190"/>
    </row>
    <row r="3" spans="1:4" s="30" customFormat="1" ht="18.75" x14ac:dyDescent="0.2">
      <c r="A3" s="70"/>
      <c r="B3" s="190" t="str">
        <f>'Средний балл '!B4:E4</f>
        <v>за 2022 год</v>
      </c>
      <c r="C3" s="190"/>
      <c r="D3" s="190"/>
    </row>
    <row r="5" spans="1:4" s="73" customFormat="1" ht="34.5" customHeight="1" x14ac:dyDescent="0.2">
      <c r="A5" s="181" t="s">
        <v>0</v>
      </c>
      <c r="B5" s="181" t="s">
        <v>28</v>
      </c>
      <c r="C5" s="181" t="s">
        <v>87</v>
      </c>
      <c r="D5" s="181" t="s">
        <v>31</v>
      </c>
    </row>
    <row r="6" spans="1:4" s="73" customFormat="1" ht="23.25" customHeight="1" x14ac:dyDescent="0.2">
      <c r="A6" s="182"/>
      <c r="B6" s="182"/>
      <c r="C6" s="182"/>
      <c r="D6" s="182"/>
    </row>
    <row r="7" spans="1:4" s="40" customFormat="1" ht="75" x14ac:dyDescent="0.2">
      <c r="A7" s="63">
        <v>1</v>
      </c>
      <c r="B7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7" s="48" t="s">
        <v>15</v>
      </c>
      <c r="D7" s="48">
        <f>IF(C7="нет",0,(IF(C7="да",3,"")))</f>
        <v>3</v>
      </c>
    </row>
    <row r="8" spans="1:4" s="2" customFormat="1" hidden="1" x14ac:dyDescent="0.2">
      <c r="A8" s="21" t="e">
        <f>#REF!+1</f>
        <v>#REF!</v>
      </c>
      <c r="B8" s="7"/>
      <c r="C8" s="4" t="s">
        <v>15</v>
      </c>
      <c r="D8" s="4">
        <f t="shared" ref="D8" si="0">IF(C8="нет",0,(IF(C8="да",1,"")))</f>
        <v>1</v>
      </c>
    </row>
    <row r="9" spans="1:4" x14ac:dyDescent="0.2">
      <c r="B9" s="12"/>
    </row>
  </sheetData>
  <mergeCells count="6">
    <mergeCell ref="A1:D2"/>
    <mergeCell ref="A5:A6"/>
    <mergeCell ref="B5:B6"/>
    <mergeCell ref="C5:C6"/>
    <mergeCell ref="D5:D6"/>
    <mergeCell ref="B3:D3"/>
  </mergeCells>
  <pageMargins left="0.78740157480314965" right="0.39370078740157483" top="0.74803149606299213" bottom="0.74803149606299213" header="0.31496062992125984" footer="0.31496062992125984"/>
  <pageSetup paperSize="9" scale="10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BreakPreview" zoomScaleNormal="100" zoomScaleSheetLayoutView="100" workbookViewId="0">
      <selection activeCell="E7" sqref="E7"/>
    </sheetView>
  </sheetViews>
  <sheetFormatPr defaultColWidth="9.140625" defaultRowHeight="12.75" x14ac:dyDescent="0.2"/>
  <cols>
    <col min="1" max="1" width="4.140625" style="1" customWidth="1"/>
    <col min="2" max="2" width="39.140625" style="1" customWidth="1"/>
    <col min="3" max="3" width="17.42578125" style="1" customWidth="1"/>
    <col min="4" max="4" width="14.85546875" style="1" customWidth="1"/>
    <col min="5" max="5" width="11.140625" style="1" customWidth="1"/>
    <col min="6" max="6" width="13.140625" style="1" customWidth="1"/>
    <col min="7" max="7" width="30.7109375" style="1" customWidth="1"/>
    <col min="8" max="16384" width="9.140625" style="1"/>
  </cols>
  <sheetData>
    <row r="1" spans="1:7" s="2" customFormat="1" ht="16.5" customHeight="1" x14ac:dyDescent="0.2">
      <c r="A1" s="190" t="s">
        <v>94</v>
      </c>
      <c r="B1" s="190"/>
      <c r="C1" s="190"/>
      <c r="D1" s="190"/>
      <c r="E1" s="190"/>
    </row>
    <row r="2" spans="1:7" s="2" customFormat="1" ht="99.75" customHeight="1" x14ac:dyDescent="0.2">
      <c r="A2" s="190"/>
      <c r="B2" s="190"/>
      <c r="C2" s="190"/>
      <c r="D2" s="190"/>
      <c r="E2" s="190"/>
    </row>
    <row r="3" spans="1:7" s="30" customFormat="1" ht="33" customHeight="1" x14ac:dyDescent="0.2">
      <c r="A3" s="71"/>
      <c r="B3" s="190" t="str">
        <f>'Средний балл '!B4:E4</f>
        <v>за 2022 год</v>
      </c>
      <c r="C3" s="190"/>
      <c r="D3" s="190"/>
      <c r="E3" s="190"/>
    </row>
    <row r="4" spans="1:7" ht="18" x14ac:dyDescent="0.2">
      <c r="C4" s="65"/>
    </row>
    <row r="5" spans="1:7" s="73" customFormat="1" ht="25.5" customHeight="1" x14ac:dyDescent="0.2">
      <c r="A5" s="181" t="s">
        <v>0</v>
      </c>
      <c r="B5" s="181" t="s">
        <v>28</v>
      </c>
      <c r="C5" s="184" t="s">
        <v>89</v>
      </c>
      <c r="D5" s="181" t="s">
        <v>90</v>
      </c>
      <c r="E5" s="181" t="s">
        <v>31</v>
      </c>
    </row>
    <row r="6" spans="1:7" s="73" customFormat="1" ht="91.5" customHeight="1" x14ac:dyDescent="0.2">
      <c r="A6" s="182"/>
      <c r="B6" s="182"/>
      <c r="C6" s="184"/>
      <c r="D6" s="182"/>
      <c r="E6" s="182"/>
    </row>
    <row r="7" spans="1:7" s="40" customFormat="1" ht="120.75" customHeight="1" x14ac:dyDescent="0.2">
      <c r="A7" s="63">
        <v>1</v>
      </c>
      <c r="B7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7" s="49" t="s">
        <v>19</v>
      </c>
      <c r="D7" s="48" t="s">
        <v>14</v>
      </c>
      <c r="E7" s="151">
        <f>IF(D7="нет",3,(IF(D7="н/р",3,)))</f>
        <v>3</v>
      </c>
      <c r="G7" s="40" t="s">
        <v>91</v>
      </c>
    </row>
    <row r="8" spans="1:7" s="2" customFormat="1" hidden="1" x14ac:dyDescent="0.2">
      <c r="A8" s="21" t="e">
        <f>#REF!+1</f>
        <v>#REF!</v>
      </c>
      <c r="B8" s="7"/>
      <c r="C8" s="7"/>
      <c r="D8" s="4" t="s">
        <v>15</v>
      </c>
      <c r="E8" s="15">
        <f t="shared" ref="E8" si="0">IF(D8="нет",0,(IF(D8="да",1,"")))</f>
        <v>1</v>
      </c>
      <c r="F8" s="27"/>
    </row>
    <row r="11" spans="1:7" s="40" customFormat="1" ht="120.75" customHeight="1" x14ac:dyDescent="0.2">
      <c r="A11" s="63">
        <v>1</v>
      </c>
      <c r="B11" s="53"/>
      <c r="C11" s="49" t="s">
        <v>15</v>
      </c>
      <c r="D11" s="48" t="s">
        <v>19</v>
      </c>
      <c r="E11" s="48">
        <f>IF(D11="нет",3,(IF(D11="н/р",3,)))</f>
        <v>3</v>
      </c>
      <c r="G11" s="40" t="s">
        <v>92</v>
      </c>
    </row>
  </sheetData>
  <mergeCells count="7">
    <mergeCell ref="A1:E2"/>
    <mergeCell ref="A5:A6"/>
    <mergeCell ref="B5:B6"/>
    <mergeCell ref="D5:D6"/>
    <mergeCell ref="E5:E6"/>
    <mergeCell ref="B3:E3"/>
    <mergeCell ref="C5:C6"/>
  </mergeCells>
  <pageMargins left="0.78740157480314965" right="0.39370078740157483" top="0.74803149606299213" bottom="0.74803149606299213" header="0.31496062992125984" footer="0.31496062992125984"/>
  <pageSetup paperSize="9" scale="10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workbookViewId="0">
      <selection activeCell="D8" sqref="D8"/>
    </sheetView>
  </sheetViews>
  <sheetFormatPr defaultColWidth="9.140625" defaultRowHeight="12.75" x14ac:dyDescent="0.2"/>
  <cols>
    <col min="1" max="1" width="8.5703125" style="1" customWidth="1"/>
    <col min="2" max="2" width="44.5703125" style="1" customWidth="1"/>
    <col min="3" max="3" width="11.85546875" style="1" customWidth="1"/>
    <col min="4" max="4" width="11.85546875" style="30" customWidth="1"/>
    <col min="5" max="5" width="9" style="30" customWidth="1"/>
    <col min="6" max="6" width="9.140625" style="1"/>
    <col min="7" max="7" width="71.85546875" style="1" customWidth="1"/>
    <col min="8" max="16384" width="9.140625" style="1"/>
  </cols>
  <sheetData>
    <row r="1" spans="1:6" s="90" customFormat="1" ht="18.75" customHeight="1" x14ac:dyDescent="0.2">
      <c r="A1" s="180" t="s">
        <v>95</v>
      </c>
      <c r="B1" s="180"/>
      <c r="C1" s="180"/>
      <c r="D1" s="180"/>
      <c r="E1" s="180"/>
      <c r="F1" s="180"/>
    </row>
    <row r="2" spans="1:6" s="90" customFormat="1" ht="46.5" customHeight="1" x14ac:dyDescent="0.2">
      <c r="A2" s="180"/>
      <c r="B2" s="180"/>
      <c r="C2" s="180"/>
      <c r="D2" s="180"/>
      <c r="E2" s="180"/>
      <c r="F2" s="180"/>
    </row>
    <row r="3" spans="1:6" s="90" customFormat="1" ht="18" customHeight="1" x14ac:dyDescent="0.2">
      <c r="A3" s="77"/>
      <c r="B3" s="180" t="str">
        <f>'Средний балл '!B4:E4</f>
        <v>за 2022 год</v>
      </c>
      <c r="C3" s="180"/>
      <c r="D3" s="180"/>
      <c r="E3" s="180"/>
      <c r="F3" s="180"/>
    </row>
    <row r="4" spans="1:6" s="90" customFormat="1" ht="18.75" x14ac:dyDescent="0.2">
      <c r="D4" s="41"/>
      <c r="E4" s="41"/>
    </row>
    <row r="5" spans="1:6" s="90" customFormat="1" ht="44.25" customHeight="1" x14ac:dyDescent="0.2">
      <c r="A5" s="91" t="s">
        <v>0</v>
      </c>
      <c r="B5" s="91" t="s">
        <v>28</v>
      </c>
      <c r="C5" s="92" t="s">
        <v>21</v>
      </c>
      <c r="D5" s="93" t="s">
        <v>36</v>
      </c>
      <c r="E5" s="93" t="s">
        <v>97</v>
      </c>
      <c r="F5" s="76" t="s">
        <v>29</v>
      </c>
    </row>
    <row r="6" spans="1:6" s="89" customFormat="1" ht="87" customHeight="1" x14ac:dyDescent="0.2">
      <c r="A6" s="94">
        <v>1</v>
      </c>
      <c r="B6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6" s="135">
        <v>11536.9</v>
      </c>
      <c r="D6" s="135">
        <v>11647.9</v>
      </c>
      <c r="E6" s="97">
        <f>C6/D6*100</f>
        <v>99.047038521965334</v>
      </c>
      <c r="F6" s="63">
        <f>IF(OR(E6&gt;=95),4,IF(E6&gt;=90,3,IF(E6&gt;=85,2,0)))</f>
        <v>4</v>
      </c>
    </row>
    <row r="7" spans="1:6" s="41" customFormat="1" ht="18.75" hidden="1" x14ac:dyDescent="0.2">
      <c r="A7" s="98" t="e">
        <f>#REF!+1</f>
        <v>#REF!</v>
      </c>
      <c r="B7" s="99"/>
      <c r="C7" s="100">
        <v>50948.7</v>
      </c>
      <c r="D7" s="100">
        <v>59116.1</v>
      </c>
      <c r="E7" s="101">
        <f t="shared" ref="E7" si="0">IF(C7="н/р","н/р",C7/D7*100)</f>
        <v>86.184135962961022</v>
      </c>
      <c r="F7" s="75">
        <f t="shared" ref="F7" si="1">IF(OR(E7&gt;=95),4,IF(E7&gt;=90,3,IF(E7&gt;=85,2,0)))</f>
        <v>2</v>
      </c>
    </row>
    <row r="8" spans="1:6" s="90" customFormat="1" ht="18.75" x14ac:dyDescent="0.2">
      <c r="A8" s="102"/>
      <c r="B8" s="102"/>
      <c r="C8" s="103"/>
      <c r="D8" s="104"/>
      <c r="E8" s="104"/>
    </row>
    <row r="9" spans="1:6" s="90" customFormat="1" ht="60" customHeight="1" x14ac:dyDescent="0.2">
      <c r="A9" s="106" t="s">
        <v>20</v>
      </c>
      <c r="B9" s="186" t="s">
        <v>98</v>
      </c>
      <c r="C9" s="186"/>
      <c r="D9" s="186"/>
      <c r="E9" s="186"/>
      <c r="F9" s="186"/>
    </row>
    <row r="10" spans="1:6" s="90" customFormat="1" ht="41.25" customHeight="1" x14ac:dyDescent="0.2">
      <c r="A10" s="106" t="s">
        <v>24</v>
      </c>
      <c r="B10" s="186" t="s">
        <v>99</v>
      </c>
      <c r="C10" s="186"/>
      <c r="D10" s="186"/>
      <c r="E10" s="186"/>
      <c r="F10" s="186"/>
    </row>
    <row r="11" spans="1:6" s="90" customFormat="1" ht="40.5" customHeight="1" x14ac:dyDescent="0.2">
      <c r="A11" s="106" t="s">
        <v>96</v>
      </c>
      <c r="B11" s="185" t="s">
        <v>100</v>
      </c>
      <c r="C11" s="185"/>
      <c r="D11" s="185"/>
      <c r="E11" s="185"/>
    </row>
  </sheetData>
  <mergeCells count="5">
    <mergeCell ref="B11:E11"/>
    <mergeCell ref="B3:F3"/>
    <mergeCell ref="B9:F9"/>
    <mergeCell ref="B10:F10"/>
    <mergeCell ref="A1:F2"/>
  </mergeCells>
  <pageMargins left="0.78740157480314965" right="0.39370078740157483" top="0.74803149606299213" bottom="0.35433070866141736" header="0.31496062992125984" footer="0.31496062992125984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BreakPreview" topLeftCell="A5" zoomScaleNormal="100" zoomScaleSheetLayoutView="100" workbookViewId="0">
      <selection activeCell="C7" sqref="C7"/>
    </sheetView>
  </sheetViews>
  <sheetFormatPr defaultColWidth="9.140625" defaultRowHeight="12.75" x14ac:dyDescent="0.2"/>
  <cols>
    <col min="1" max="1" width="8.42578125" style="1" customWidth="1"/>
    <col min="2" max="2" width="40.28515625" style="1" customWidth="1"/>
    <col min="3" max="5" width="11.85546875" style="1" customWidth="1"/>
    <col min="6" max="6" width="10.7109375" style="1" customWidth="1"/>
    <col min="7" max="7" width="10.5703125" style="1" customWidth="1"/>
    <col min="8" max="8" width="10.85546875" style="1" hidden="1" customWidth="1"/>
    <col min="9" max="9" width="10.28515625" style="1" hidden="1" customWidth="1"/>
    <col min="10" max="10" width="11.140625" style="1" hidden="1" customWidth="1"/>
    <col min="11" max="11" width="9.140625" style="1"/>
    <col min="12" max="12" width="12" style="1" customWidth="1"/>
    <col min="13" max="16384" width="9.140625" style="1"/>
  </cols>
  <sheetData>
    <row r="1" spans="1:14" s="90" customFormat="1" ht="39" customHeight="1" x14ac:dyDescent="0.2">
      <c r="A1" s="180" t="s">
        <v>103</v>
      </c>
      <c r="B1" s="180"/>
      <c r="C1" s="180"/>
      <c r="D1" s="180"/>
      <c r="E1" s="180"/>
      <c r="F1" s="180"/>
      <c r="J1" s="115"/>
    </row>
    <row r="2" spans="1:14" s="90" customFormat="1" ht="18.75" x14ac:dyDescent="0.2">
      <c r="A2" s="77"/>
      <c r="B2" s="180" t="str">
        <f>'Средний балл '!B4:E4</f>
        <v>за 2022 год</v>
      </c>
      <c r="C2" s="180"/>
      <c r="D2" s="180"/>
      <c r="E2" s="180"/>
      <c r="F2" s="180"/>
      <c r="J2" s="115"/>
    </row>
    <row r="3" spans="1:14" s="90" customFormat="1" ht="15.75" customHeight="1" x14ac:dyDescent="0.2"/>
    <row r="4" spans="1:14" s="90" customFormat="1" ht="57" customHeight="1" x14ac:dyDescent="0.2">
      <c r="A4" s="78" t="s">
        <v>0</v>
      </c>
      <c r="B4" s="130" t="s">
        <v>28</v>
      </c>
      <c r="C4" s="131" t="s">
        <v>22</v>
      </c>
      <c r="D4" s="131" t="s">
        <v>23</v>
      </c>
      <c r="E4" s="131" t="s">
        <v>35</v>
      </c>
      <c r="F4" s="36" t="s">
        <v>29</v>
      </c>
    </row>
    <row r="5" spans="1:14" s="41" customFormat="1" ht="80.25" customHeight="1" x14ac:dyDescent="0.2">
      <c r="A5" s="63">
        <v>1</v>
      </c>
      <c r="B5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5" s="96">
        <v>4055.3</v>
      </c>
      <c r="D5" s="96">
        <v>2493.9</v>
      </c>
      <c r="E5" s="97">
        <f>(C5-D5)*100/D5</f>
        <v>62.60876538754561</v>
      </c>
      <c r="F5" s="48">
        <f>IF(E5&lt;=30,3,0)</f>
        <v>0</v>
      </c>
      <c r="H5" s="110">
        <v>109447.5</v>
      </c>
      <c r="I5" s="111">
        <v>119394.3</v>
      </c>
      <c r="J5" s="111">
        <v>156533</v>
      </c>
      <c r="K5" s="96">
        <v>3847.5</v>
      </c>
      <c r="L5" s="96">
        <v>2496.4</v>
      </c>
      <c r="M5" s="97">
        <f>(K5-L5)*100/L5</f>
        <v>54.12193558724563</v>
      </c>
      <c r="N5" s="48">
        <f>IF(M5&lt;=30,3,0)</f>
        <v>0</v>
      </c>
    </row>
    <row r="6" spans="1:14" s="41" customFormat="1" ht="10.5" hidden="1" customHeight="1" x14ac:dyDescent="0.2">
      <c r="A6" s="75" t="e">
        <f>#REF!+1</f>
        <v>#REF!</v>
      </c>
      <c r="B6" s="95"/>
      <c r="C6" s="107">
        <v>16146.5</v>
      </c>
      <c r="D6" s="107">
        <f t="shared" ref="D6" si="0">AVERAGE(H6:J6)</f>
        <v>15310.133333333333</v>
      </c>
      <c r="E6" s="108">
        <f t="shared" ref="E6" si="1">(C6-D6)*100/D6</f>
        <v>5.4628307177816886</v>
      </c>
      <c r="F6" s="109">
        <f t="shared" ref="F6" si="2">IF(E6&lt;=30,3,0)</f>
        <v>3</v>
      </c>
      <c r="H6" s="75">
        <v>12213.7</v>
      </c>
      <c r="I6" s="75">
        <v>17608.900000000001</v>
      </c>
      <c r="J6" s="112">
        <v>16107.8</v>
      </c>
    </row>
    <row r="7" spans="1:14" s="90" customFormat="1" ht="18.75" x14ac:dyDescent="0.2">
      <c r="A7" s="102"/>
      <c r="B7" s="113"/>
      <c r="C7" s="114"/>
      <c r="D7" s="114"/>
      <c r="E7" s="114"/>
      <c r="F7" s="89"/>
    </row>
    <row r="8" spans="1:14" s="90" customFormat="1" ht="92.25" customHeight="1" x14ac:dyDescent="0.2">
      <c r="A8" s="106" t="s">
        <v>27</v>
      </c>
      <c r="B8" s="186" t="s">
        <v>101</v>
      </c>
      <c r="C8" s="186"/>
      <c r="D8" s="186"/>
      <c r="E8" s="186"/>
      <c r="F8" s="186"/>
    </row>
    <row r="9" spans="1:14" s="90" customFormat="1" ht="89.25" customHeight="1" x14ac:dyDescent="0.2">
      <c r="A9" s="106" t="s">
        <v>115</v>
      </c>
      <c r="B9" s="186" t="s">
        <v>102</v>
      </c>
      <c r="C9" s="186"/>
      <c r="D9" s="186"/>
      <c r="E9" s="186"/>
      <c r="F9" s="186"/>
    </row>
    <row r="10" spans="1:14" s="90" customFormat="1" ht="44.25" customHeight="1" x14ac:dyDescent="0.2">
      <c r="A10" s="106" t="s">
        <v>52</v>
      </c>
      <c r="B10" s="186" t="s">
        <v>51</v>
      </c>
      <c r="C10" s="186"/>
      <c r="D10" s="186"/>
      <c r="E10" s="186"/>
      <c r="F10" s="116"/>
    </row>
    <row r="11" spans="1:14" s="90" customFormat="1" ht="12.75" customHeight="1" x14ac:dyDescent="0.2">
      <c r="A11" s="105"/>
      <c r="B11" s="185"/>
      <c r="C11" s="185"/>
      <c r="D11" s="185"/>
      <c r="E11" s="185"/>
    </row>
    <row r="12" spans="1:14" s="90" customFormat="1" ht="12.75" customHeight="1" x14ac:dyDescent="0.2">
      <c r="A12" s="105"/>
      <c r="B12" s="185"/>
      <c r="C12" s="185"/>
      <c r="D12" s="185"/>
      <c r="E12" s="185"/>
    </row>
    <row r="13" spans="1:14" ht="25.5" customHeight="1" x14ac:dyDescent="0.2">
      <c r="A13" s="81"/>
      <c r="B13" s="194"/>
      <c r="C13" s="194"/>
      <c r="D13" s="194"/>
      <c r="E13" s="194"/>
    </row>
    <row r="14" spans="1:14" ht="48" customHeight="1" x14ac:dyDescent="0.2">
      <c r="A14" s="81"/>
      <c r="B14" s="122" t="s">
        <v>134</v>
      </c>
      <c r="C14" s="117" t="s">
        <v>106</v>
      </c>
      <c r="D14" s="124" t="s">
        <v>112</v>
      </c>
      <c r="E14" s="117" t="s">
        <v>113</v>
      </c>
      <c r="F14" s="117" t="s">
        <v>114</v>
      </c>
      <c r="G14" s="117" t="s">
        <v>50</v>
      </c>
    </row>
    <row r="15" spans="1:14" ht="15.75" x14ac:dyDescent="0.2">
      <c r="B15" s="121" t="s">
        <v>104</v>
      </c>
      <c r="C15" s="123">
        <v>11647.9</v>
      </c>
      <c r="D15" s="126">
        <f t="shared" ref="D15:D24" si="3">C15-E15</f>
        <v>4084.8999999999996</v>
      </c>
      <c r="E15" s="123">
        <v>7563</v>
      </c>
      <c r="F15" s="117"/>
      <c r="G15" s="117"/>
    </row>
    <row r="16" spans="1:14" ht="15.75" x14ac:dyDescent="0.2">
      <c r="B16" s="121" t="s">
        <v>105</v>
      </c>
      <c r="C16" s="123">
        <f>SUM(C17:C23)</f>
        <v>111</v>
      </c>
      <c r="D16" s="126">
        <f t="shared" si="3"/>
        <v>29.599999999999994</v>
      </c>
      <c r="E16" s="123">
        <f>SUM(E17:E23)</f>
        <v>81.400000000000006</v>
      </c>
      <c r="F16" s="117"/>
      <c r="G16" s="117"/>
    </row>
    <row r="17" spans="2:7" ht="15.75" x14ac:dyDescent="0.2">
      <c r="B17" s="118" t="s">
        <v>108</v>
      </c>
      <c r="C17" s="119"/>
      <c r="D17" s="126">
        <f t="shared" si="3"/>
        <v>0</v>
      </c>
      <c r="E17" s="119"/>
      <c r="F17" s="117"/>
      <c r="G17" s="117"/>
    </row>
    <row r="18" spans="2:7" ht="15.75" x14ac:dyDescent="0.2">
      <c r="B18" s="118" t="s">
        <v>107</v>
      </c>
      <c r="C18" s="119">
        <v>111</v>
      </c>
      <c r="D18" s="126">
        <f t="shared" si="3"/>
        <v>29.599999999999994</v>
      </c>
      <c r="E18" s="119">
        <v>81.400000000000006</v>
      </c>
      <c r="F18" s="117"/>
      <c r="G18" s="117"/>
    </row>
    <row r="19" spans="2:7" ht="15.75" x14ac:dyDescent="0.2">
      <c r="B19" s="118" t="s">
        <v>109</v>
      </c>
      <c r="C19" s="119"/>
      <c r="D19" s="126">
        <f t="shared" si="3"/>
        <v>0</v>
      </c>
      <c r="E19" s="119"/>
      <c r="F19" s="117"/>
      <c r="G19" s="117"/>
    </row>
    <row r="20" spans="2:7" ht="15.75" x14ac:dyDescent="0.2">
      <c r="B20" s="118" t="s">
        <v>136</v>
      </c>
      <c r="C20" s="119"/>
      <c r="D20" s="126">
        <f t="shared" si="3"/>
        <v>0</v>
      </c>
      <c r="E20" s="119"/>
      <c r="F20" s="117"/>
      <c r="G20" s="117"/>
    </row>
    <row r="21" spans="2:7" ht="15.75" x14ac:dyDescent="0.2">
      <c r="B21" s="120" t="s">
        <v>135</v>
      </c>
      <c r="C21" s="119"/>
      <c r="D21" s="126">
        <f t="shared" si="3"/>
        <v>0</v>
      </c>
      <c r="E21" s="119"/>
      <c r="F21" s="117"/>
      <c r="G21" s="117"/>
    </row>
    <row r="22" spans="2:7" ht="15.75" x14ac:dyDescent="0.2">
      <c r="B22" s="120"/>
      <c r="C22" s="119"/>
      <c r="D22" s="126">
        <f t="shared" si="3"/>
        <v>0</v>
      </c>
      <c r="E22" s="119"/>
      <c r="F22" s="117"/>
      <c r="G22" s="117"/>
    </row>
    <row r="23" spans="2:7" ht="15.75" x14ac:dyDescent="0.2">
      <c r="B23" s="120"/>
      <c r="C23" s="119"/>
      <c r="D23" s="126">
        <f t="shared" si="3"/>
        <v>0</v>
      </c>
      <c r="E23" s="119"/>
      <c r="F23" s="117"/>
      <c r="G23" s="117"/>
    </row>
    <row r="24" spans="2:7" ht="15.75" x14ac:dyDescent="0.2">
      <c r="B24" s="121" t="s">
        <v>110</v>
      </c>
      <c r="C24" s="125">
        <f>C15-C16</f>
        <v>11536.9</v>
      </c>
      <c r="D24" s="126">
        <f t="shared" si="3"/>
        <v>4055.2999999999993</v>
      </c>
      <c r="E24" s="125">
        <f>E15-E16</f>
        <v>7481.6</v>
      </c>
      <c r="F24" s="128">
        <f>E24/3</f>
        <v>2493.8666666666668</v>
      </c>
      <c r="G24" s="128">
        <f>(D24-F24)*100/F24</f>
        <v>62.610938836612455</v>
      </c>
    </row>
    <row r="25" spans="2:7" x14ac:dyDescent="0.2">
      <c r="C25" s="46"/>
      <c r="D25" s="46"/>
    </row>
    <row r="28" spans="2:7" ht="15.75" x14ac:dyDescent="0.2">
      <c r="B28" s="127" t="s">
        <v>111</v>
      </c>
    </row>
  </sheetData>
  <mergeCells count="7">
    <mergeCell ref="A1:F1"/>
    <mergeCell ref="B2:F2"/>
    <mergeCell ref="B11:E12"/>
    <mergeCell ref="B13:E13"/>
    <mergeCell ref="B10:E10"/>
    <mergeCell ref="B8:F8"/>
    <mergeCell ref="B9:F9"/>
  </mergeCells>
  <pageMargins left="0.78740157480314965" right="0.39370078740157483" top="0.74803149606299213" bottom="0.74803149606299213" header="0.31496062992125984" footer="0.31496062992125984"/>
  <pageSetup paperSize="9" scale="9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view="pageBreakPreview" zoomScaleNormal="100" zoomScaleSheetLayoutView="100" workbookViewId="0">
      <selection activeCell="D6" sqref="D6"/>
    </sheetView>
  </sheetViews>
  <sheetFormatPr defaultColWidth="9.140625" defaultRowHeight="12.75" x14ac:dyDescent="0.2"/>
  <cols>
    <col min="1" max="1" width="9.42578125" style="1" customWidth="1"/>
    <col min="2" max="2" width="40.85546875" style="1" customWidth="1"/>
    <col min="3" max="3" width="10.5703125" style="1" customWidth="1"/>
    <col min="4" max="4" width="13.7109375" style="1" customWidth="1"/>
    <col min="5" max="5" width="9.42578125" style="1" customWidth="1"/>
    <col min="6" max="7" width="9.140625" style="1"/>
    <col min="8" max="8" width="20.28515625" style="1" customWidth="1"/>
    <col min="9" max="9" width="19.28515625" style="1" customWidth="1"/>
    <col min="10" max="16384" width="9.140625" style="1"/>
  </cols>
  <sheetData>
    <row r="1" spans="1:9" s="90" customFormat="1" ht="12.75" customHeight="1" x14ac:dyDescent="0.2">
      <c r="A1" s="180" t="s">
        <v>116</v>
      </c>
      <c r="B1" s="180"/>
      <c r="C1" s="180"/>
      <c r="D1" s="180"/>
      <c r="E1" s="180"/>
      <c r="F1" s="180"/>
    </row>
    <row r="2" spans="1:9" s="90" customFormat="1" ht="42" customHeight="1" x14ac:dyDescent="0.2">
      <c r="A2" s="180"/>
      <c r="B2" s="180"/>
      <c r="C2" s="180"/>
      <c r="D2" s="180"/>
      <c r="E2" s="180"/>
      <c r="F2" s="180"/>
    </row>
    <row r="3" spans="1:9" s="90" customFormat="1" ht="18" customHeight="1" x14ac:dyDescent="0.2">
      <c r="A3" s="77"/>
      <c r="B3" s="180" t="str">
        <f>'Средний балл '!B4:E4</f>
        <v>за 2022 год</v>
      </c>
      <c r="C3" s="180"/>
      <c r="D3" s="180"/>
      <c r="E3" s="180"/>
      <c r="F3" s="180"/>
    </row>
    <row r="4" spans="1:9" s="90" customFormat="1" ht="15.75" customHeight="1" x14ac:dyDescent="0.2"/>
    <row r="5" spans="1:9" s="80" customFormat="1" ht="45" customHeight="1" x14ac:dyDescent="0.2">
      <c r="A5" s="78" t="s">
        <v>0</v>
      </c>
      <c r="B5" s="78" t="s">
        <v>28</v>
      </c>
      <c r="C5" s="79" t="s">
        <v>25</v>
      </c>
      <c r="D5" s="79" t="s">
        <v>36</v>
      </c>
      <c r="E5" s="79" t="s">
        <v>123</v>
      </c>
      <c r="F5" s="37" t="s">
        <v>29</v>
      </c>
      <c r="I5" s="132"/>
    </row>
    <row r="6" spans="1:9" s="41" customFormat="1" ht="75" x14ac:dyDescent="0.2">
      <c r="A6" s="63">
        <v>1</v>
      </c>
      <c r="B6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6" s="96">
        <v>0</v>
      </c>
      <c r="D6" s="96">
        <f>П10!D6</f>
        <v>11647.9</v>
      </c>
      <c r="E6" s="97">
        <f>100*C6/D6</f>
        <v>0</v>
      </c>
      <c r="F6" s="63">
        <f>IF(E6=0,5,0)</f>
        <v>5</v>
      </c>
    </row>
    <row r="7" spans="1:9" s="41" customFormat="1" ht="18.75" hidden="1" x14ac:dyDescent="0.2">
      <c r="A7" s="75" t="e">
        <f>#REF!+1</f>
        <v>#REF!</v>
      </c>
      <c r="B7" s="45"/>
      <c r="C7" s="133">
        <v>0</v>
      </c>
      <c r="D7" s="133">
        <v>59116.1</v>
      </c>
      <c r="E7" s="134">
        <f t="shared" ref="E7" si="0">100*C7/D7</f>
        <v>0</v>
      </c>
      <c r="F7" s="44">
        <f t="shared" ref="F7" si="1">IF(E7=0,5,0)</f>
        <v>5</v>
      </c>
    </row>
    <row r="8" spans="1:9" s="90" customFormat="1" ht="18.75" x14ac:dyDescent="0.2">
      <c r="A8" s="102"/>
      <c r="B8" s="102"/>
      <c r="C8" s="103"/>
      <c r="D8" s="103"/>
      <c r="E8" s="103"/>
    </row>
    <row r="9" spans="1:9" s="90" customFormat="1" ht="81" customHeight="1" x14ac:dyDescent="0.2">
      <c r="A9" s="106" t="s">
        <v>26</v>
      </c>
      <c r="B9" s="195" t="s">
        <v>118</v>
      </c>
      <c r="C9" s="195"/>
      <c r="D9" s="195"/>
      <c r="E9" s="195"/>
      <c r="F9" s="195"/>
    </row>
    <row r="10" spans="1:9" s="90" customFormat="1" ht="37.5" customHeight="1" x14ac:dyDescent="0.2">
      <c r="A10" s="106" t="s">
        <v>24</v>
      </c>
      <c r="B10" s="186" t="s">
        <v>99</v>
      </c>
      <c r="C10" s="186"/>
      <c r="D10" s="186"/>
      <c r="E10" s="186"/>
      <c r="F10" s="186"/>
    </row>
    <row r="11" spans="1:9" s="90" customFormat="1" ht="38.25" customHeight="1" x14ac:dyDescent="0.2">
      <c r="A11" s="106" t="s">
        <v>122</v>
      </c>
      <c r="B11" s="186" t="s">
        <v>117</v>
      </c>
      <c r="C11" s="186"/>
      <c r="D11" s="186"/>
      <c r="E11" s="186"/>
      <c r="F11" s="186"/>
    </row>
  </sheetData>
  <mergeCells count="5">
    <mergeCell ref="A1:F2"/>
    <mergeCell ref="B3:F3"/>
    <mergeCell ref="B9:F9"/>
    <mergeCell ref="B10:F10"/>
    <mergeCell ref="B11:F11"/>
  </mergeCells>
  <pageMargins left="0.59055118110236227" right="0.39370078740157483" top="0.78740157480314965" bottom="0.39370078740157483" header="0.31496062992125984" footer="0.31496062992125984"/>
  <pageSetup paperSize="9"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view="pageBreakPreview" zoomScaleNormal="100" zoomScaleSheetLayoutView="100" workbookViewId="0">
      <selection activeCell="C8" sqref="C8"/>
    </sheetView>
  </sheetViews>
  <sheetFormatPr defaultColWidth="9.140625" defaultRowHeight="12.75" x14ac:dyDescent="0.2"/>
  <cols>
    <col min="1" max="1" width="9.42578125" style="1" customWidth="1"/>
    <col min="2" max="2" width="40.85546875" style="1" customWidth="1"/>
    <col min="3" max="3" width="10.5703125" style="1" customWidth="1"/>
    <col min="4" max="4" width="13.7109375" style="1" customWidth="1"/>
    <col min="5" max="5" width="9.42578125" style="1" customWidth="1"/>
    <col min="6" max="7" width="9.140625" style="1"/>
    <col min="8" max="8" width="20.28515625" style="1" customWidth="1"/>
    <col min="9" max="9" width="19.28515625" style="1" customWidth="1"/>
    <col min="10" max="16384" width="9.140625" style="1"/>
  </cols>
  <sheetData>
    <row r="1" spans="1:9" s="90" customFormat="1" ht="12.75" customHeight="1" x14ac:dyDescent="0.2">
      <c r="A1" s="180" t="s">
        <v>119</v>
      </c>
      <c r="B1" s="180"/>
      <c r="C1" s="180"/>
      <c r="D1" s="180"/>
      <c r="E1" s="180"/>
      <c r="F1" s="180"/>
    </row>
    <row r="2" spans="1:9" s="90" customFormat="1" ht="42" customHeight="1" x14ac:dyDescent="0.2">
      <c r="A2" s="180"/>
      <c r="B2" s="180"/>
      <c r="C2" s="180"/>
      <c r="D2" s="180"/>
      <c r="E2" s="180"/>
      <c r="F2" s="180"/>
    </row>
    <row r="3" spans="1:9" s="90" customFormat="1" ht="18" customHeight="1" x14ac:dyDescent="0.2">
      <c r="A3" s="77"/>
      <c r="B3" s="180" t="str">
        <f>'Средний балл '!B4:E4</f>
        <v>за 2022 год</v>
      </c>
      <c r="C3" s="180"/>
      <c r="D3" s="180"/>
      <c r="E3" s="180"/>
      <c r="F3" s="180"/>
    </row>
    <row r="4" spans="1:9" s="90" customFormat="1" ht="15.75" customHeight="1" x14ac:dyDescent="0.2"/>
    <row r="5" spans="1:9" s="80" customFormat="1" ht="45" customHeight="1" x14ac:dyDescent="0.2">
      <c r="A5" s="78" t="s">
        <v>0</v>
      </c>
      <c r="B5" s="78" t="s">
        <v>28</v>
      </c>
      <c r="C5" s="79" t="s">
        <v>25</v>
      </c>
      <c r="D5" s="79" t="s">
        <v>36</v>
      </c>
      <c r="E5" s="79" t="s">
        <v>125</v>
      </c>
      <c r="F5" s="37" t="s">
        <v>29</v>
      </c>
      <c r="I5" s="132"/>
    </row>
    <row r="6" spans="1:9" s="41" customFormat="1" ht="75" x14ac:dyDescent="0.2">
      <c r="A6" s="63">
        <v>1</v>
      </c>
      <c r="B6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6" s="96">
        <v>183.7</v>
      </c>
      <c r="D6" s="96">
        <f>П10!D6</f>
        <v>11647.9</v>
      </c>
      <c r="E6" s="97">
        <f>100*C6/D6</f>
        <v>1.57710831995467</v>
      </c>
      <c r="F6" s="63">
        <f>IF(E6=0,5,0)</f>
        <v>0</v>
      </c>
    </row>
    <row r="7" spans="1:9" s="41" customFormat="1" ht="18.75" hidden="1" x14ac:dyDescent="0.2">
      <c r="A7" s="75" t="e">
        <f>#REF!+1</f>
        <v>#REF!</v>
      </c>
      <c r="B7" s="45"/>
      <c r="C7" s="133">
        <v>0</v>
      </c>
      <c r="D7" s="133">
        <v>59116.1</v>
      </c>
      <c r="E7" s="134">
        <f t="shared" ref="E7" si="0">100*C7/D7</f>
        <v>0</v>
      </c>
      <c r="F7" s="44">
        <f t="shared" ref="F7" si="1">IF(E7=0,5,0)</f>
        <v>5</v>
      </c>
    </row>
    <row r="8" spans="1:9" s="90" customFormat="1" ht="18.75" x14ac:dyDescent="0.2">
      <c r="A8" s="102"/>
      <c r="B8" s="102"/>
      <c r="C8" s="103"/>
      <c r="D8" s="103"/>
      <c r="E8" s="103"/>
    </row>
    <row r="9" spans="1:9" s="90" customFormat="1" ht="81" customHeight="1" x14ac:dyDescent="0.2">
      <c r="A9" s="106" t="s">
        <v>26</v>
      </c>
      <c r="B9" s="195" t="s">
        <v>120</v>
      </c>
      <c r="C9" s="195"/>
      <c r="D9" s="195"/>
      <c r="E9" s="195"/>
      <c r="F9" s="195"/>
    </row>
    <row r="10" spans="1:9" s="90" customFormat="1" ht="37.5" customHeight="1" x14ac:dyDescent="0.2">
      <c r="A10" s="106" t="s">
        <v>24</v>
      </c>
      <c r="B10" s="186" t="s">
        <v>99</v>
      </c>
      <c r="C10" s="186"/>
      <c r="D10" s="186"/>
      <c r="E10" s="186"/>
      <c r="F10" s="186"/>
    </row>
    <row r="11" spans="1:9" s="90" customFormat="1" ht="38.25" customHeight="1" x14ac:dyDescent="0.2">
      <c r="A11" s="106" t="s">
        <v>124</v>
      </c>
      <c r="B11" s="186" t="s">
        <v>117</v>
      </c>
      <c r="C11" s="186"/>
      <c r="D11" s="186"/>
      <c r="E11" s="186"/>
      <c r="F11" s="186"/>
    </row>
  </sheetData>
  <mergeCells count="5">
    <mergeCell ref="A1:F2"/>
    <mergeCell ref="B3:F3"/>
    <mergeCell ref="B9:F9"/>
    <mergeCell ref="B10:F10"/>
    <mergeCell ref="B11:F11"/>
  </mergeCells>
  <pageMargins left="0.59055118110236227" right="0.39370078740157483" top="0.78740157480314965" bottom="0.39370078740157483" header="0.31496062992125984" footer="0.31496062992125984"/>
  <pageSetup paperSize="9" scale="9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workbookViewId="0">
      <selection activeCell="C6" sqref="C6"/>
    </sheetView>
  </sheetViews>
  <sheetFormatPr defaultColWidth="9.140625" defaultRowHeight="18" x14ac:dyDescent="0.2"/>
  <cols>
    <col min="1" max="1" width="8.85546875" style="65" customWidth="1"/>
    <col min="2" max="2" width="51.28515625" style="65" customWidth="1"/>
    <col min="3" max="3" width="9.5703125" style="65" customWidth="1"/>
    <col min="4" max="4" width="11.140625" style="65" customWidth="1"/>
    <col min="5" max="5" width="8.5703125" style="65" customWidth="1"/>
    <col min="6" max="6" width="9.140625" style="65" customWidth="1"/>
    <col min="7" max="16384" width="9.140625" style="65"/>
  </cols>
  <sheetData>
    <row r="1" spans="1:6" ht="15.75" customHeight="1" x14ac:dyDescent="0.2">
      <c r="A1" s="180" t="s">
        <v>126</v>
      </c>
      <c r="B1" s="180"/>
      <c r="C1" s="180"/>
      <c r="D1" s="180"/>
      <c r="E1" s="180"/>
      <c r="F1" s="180"/>
    </row>
    <row r="2" spans="1:6" ht="27.75" customHeight="1" x14ac:dyDescent="0.2">
      <c r="A2" s="180"/>
      <c r="B2" s="180"/>
      <c r="C2" s="180"/>
      <c r="D2" s="180"/>
      <c r="E2" s="180"/>
      <c r="F2" s="180"/>
    </row>
    <row r="3" spans="1:6" ht="29.25" customHeight="1" x14ac:dyDescent="0.2">
      <c r="A3" s="77"/>
      <c r="B3" s="180" t="str">
        <f>П13!B3</f>
        <v>за 2022 год</v>
      </c>
      <c r="C3" s="180"/>
      <c r="D3" s="180"/>
      <c r="E3" s="180"/>
      <c r="F3" s="180"/>
    </row>
    <row r="5" spans="1:6" ht="56.25" x14ac:dyDescent="0.2">
      <c r="A5" s="91" t="s">
        <v>0</v>
      </c>
      <c r="B5" s="91" t="s">
        <v>28</v>
      </c>
      <c r="C5" s="92" t="s">
        <v>21</v>
      </c>
      <c r="D5" s="92" t="s">
        <v>36</v>
      </c>
      <c r="E5" s="92" t="s">
        <v>125</v>
      </c>
      <c r="F5" s="76" t="s">
        <v>29</v>
      </c>
    </row>
    <row r="6" spans="1:6" s="40" customFormat="1" ht="75" x14ac:dyDescent="0.2">
      <c r="A6" s="63">
        <v>1</v>
      </c>
      <c r="B6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6" s="96">
        <v>0</v>
      </c>
      <c r="D6" s="96">
        <f>П10!D6</f>
        <v>11647.9</v>
      </c>
      <c r="E6" s="97">
        <f>100*C6/D6</f>
        <v>0</v>
      </c>
      <c r="F6" s="63">
        <f>IF(OR(E6&gt;1),0,IF(E6&gt;0.75,1,IF(E6&gt;0.5,2,IF(E6&gt;0.25,3,IF(E6&gt;0,4,5)))))</f>
        <v>5</v>
      </c>
    </row>
    <row r="7" spans="1:6" s="40" customFormat="1" ht="18.75" hidden="1" x14ac:dyDescent="0.2">
      <c r="A7" s="75" t="e">
        <f>#REF!+1</f>
        <v>#REF!</v>
      </c>
      <c r="B7" s="45"/>
      <c r="C7" s="100">
        <v>0</v>
      </c>
      <c r="D7" s="96">
        <v>59116.1</v>
      </c>
      <c r="E7" s="101">
        <f t="shared" ref="E7" si="0">100*C7/D7</f>
        <v>0</v>
      </c>
      <c r="F7" s="141">
        <f t="shared" ref="F7" si="1">IF(OR(E7&gt;1),0,IF(E7&gt;0.75,1,IF(E7&gt;0.5,2,IF(E7&gt;0.25,3,IF(E7&gt;0,4,5)))))</f>
        <v>5</v>
      </c>
    </row>
    <row r="8" spans="1:6" ht="18.75" x14ac:dyDescent="0.2">
      <c r="A8" s="102"/>
      <c r="B8" s="102"/>
      <c r="C8" s="103"/>
      <c r="D8" s="103"/>
      <c r="E8" s="103"/>
    </row>
    <row r="9" spans="1:6" ht="66" customHeight="1" x14ac:dyDescent="0.2">
      <c r="A9" s="142" t="s">
        <v>20</v>
      </c>
      <c r="B9" s="186" t="s">
        <v>127</v>
      </c>
      <c r="C9" s="186"/>
      <c r="D9" s="186"/>
      <c r="E9" s="186"/>
      <c r="F9" s="186"/>
    </row>
    <row r="10" spans="1:6" ht="48.75" customHeight="1" x14ac:dyDescent="0.2">
      <c r="A10" s="142" t="s">
        <v>24</v>
      </c>
      <c r="B10" s="186" t="s">
        <v>99</v>
      </c>
      <c r="C10" s="186"/>
      <c r="D10" s="186"/>
      <c r="E10" s="186"/>
      <c r="F10" s="186"/>
    </row>
    <row r="11" spans="1:6" ht="42" customHeight="1" x14ac:dyDescent="0.2">
      <c r="A11" s="142" t="s">
        <v>124</v>
      </c>
      <c r="B11" s="186" t="s">
        <v>100</v>
      </c>
      <c r="C11" s="186"/>
      <c r="D11" s="186"/>
      <c r="E11" s="186"/>
      <c r="F11" s="186"/>
    </row>
  </sheetData>
  <mergeCells count="5">
    <mergeCell ref="B3:F3"/>
    <mergeCell ref="A1:F2"/>
    <mergeCell ref="B9:F9"/>
    <mergeCell ref="B10:F10"/>
    <mergeCell ref="B11:F11"/>
  </mergeCells>
  <pageMargins left="0.78740157480314965" right="0.39370078740157483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topLeftCell="A16" zoomScaleNormal="100" zoomScaleSheetLayoutView="100" workbookViewId="0">
      <selection activeCell="D15" sqref="D15"/>
    </sheetView>
  </sheetViews>
  <sheetFormatPr defaultColWidth="9.140625" defaultRowHeight="12.75" x14ac:dyDescent="0.2"/>
  <cols>
    <col min="1" max="1" width="6.7109375" style="32" customWidth="1"/>
    <col min="2" max="2" width="54" style="32" customWidth="1"/>
    <col min="3" max="3" width="8.7109375" style="32" customWidth="1"/>
    <col min="4" max="4" width="11.42578125" style="34" customWidth="1"/>
    <col min="5" max="5" width="11.28515625" style="34" customWidth="1"/>
    <col min="6" max="16384" width="9.140625" style="32"/>
  </cols>
  <sheetData>
    <row r="1" spans="1:5" x14ac:dyDescent="0.2">
      <c r="A1" s="174" t="s">
        <v>128</v>
      </c>
      <c r="B1" s="174"/>
      <c r="C1" s="174"/>
      <c r="D1" s="174"/>
      <c r="E1" s="174"/>
    </row>
    <row r="2" spans="1:5" x14ac:dyDescent="0.2">
      <c r="A2" s="174"/>
      <c r="B2" s="174"/>
      <c r="C2" s="174"/>
      <c r="D2" s="174"/>
      <c r="E2" s="174"/>
    </row>
    <row r="3" spans="1:5" ht="21.75" customHeight="1" x14ac:dyDescent="0.2">
      <c r="A3" s="174"/>
      <c r="B3" s="174"/>
      <c r="C3" s="174"/>
      <c r="D3" s="174"/>
      <c r="E3" s="174"/>
    </row>
    <row r="4" spans="1:5" ht="18.75" x14ac:dyDescent="0.2">
      <c r="A4" s="85"/>
      <c r="B4" s="179" t="s">
        <v>129</v>
      </c>
      <c r="C4" s="179"/>
      <c r="D4" s="179"/>
      <c r="E4" s="179"/>
    </row>
    <row r="5" spans="1:5" ht="18.75" x14ac:dyDescent="0.2">
      <c r="A5" s="85"/>
      <c r="B5" s="87"/>
      <c r="C5" s="87"/>
      <c r="D5" s="86"/>
      <c r="E5" s="86"/>
    </row>
    <row r="6" spans="1:5" ht="21.75" customHeight="1" x14ac:dyDescent="0.2">
      <c r="A6" s="175" t="s">
        <v>54</v>
      </c>
      <c r="B6" s="175" t="s">
        <v>55</v>
      </c>
      <c r="C6" s="175" t="s">
        <v>63</v>
      </c>
      <c r="D6" s="177" t="str">
        <f>B4</f>
        <v>за 2022 год</v>
      </c>
      <c r="E6" s="178"/>
    </row>
    <row r="7" spans="1:5" ht="47.25" x14ac:dyDescent="0.2">
      <c r="A7" s="176"/>
      <c r="B7" s="176"/>
      <c r="C7" s="176"/>
      <c r="D7" s="88" t="s">
        <v>62</v>
      </c>
      <c r="E7" s="88" t="s">
        <v>64</v>
      </c>
    </row>
    <row r="8" spans="1:5" ht="75" x14ac:dyDescent="0.2">
      <c r="A8" s="138" t="s">
        <v>1</v>
      </c>
      <c r="B8" s="148" t="s">
        <v>66</v>
      </c>
      <c r="C8" s="140">
        <f>Итог!D8</f>
        <v>1</v>
      </c>
      <c r="D8" s="129">
        <f>Итог!D7</f>
        <v>1</v>
      </c>
      <c r="E8" s="129">
        <f>D8/C8*100</f>
        <v>100</v>
      </c>
    </row>
    <row r="9" spans="1:5" ht="93.75" x14ac:dyDescent="0.2">
      <c r="A9" s="138" t="s">
        <v>2</v>
      </c>
      <c r="B9" s="148" t="s">
        <v>69</v>
      </c>
      <c r="C9" s="140">
        <f>Итог!F8</f>
        <v>1</v>
      </c>
      <c r="D9" s="129">
        <f>Итог!F7</f>
        <v>1</v>
      </c>
      <c r="E9" s="129">
        <f t="shared" ref="E9:E21" si="0">D9/C9*100</f>
        <v>100</v>
      </c>
    </row>
    <row r="10" spans="1:5" ht="37.5" x14ac:dyDescent="0.2">
      <c r="A10" s="138" t="s">
        <v>3</v>
      </c>
      <c r="B10" s="148" t="s">
        <v>56</v>
      </c>
      <c r="C10" s="140">
        <f>Итог!H8</f>
        <v>3</v>
      </c>
      <c r="D10" s="129">
        <f>Итог!H7</f>
        <v>3</v>
      </c>
      <c r="E10" s="129">
        <f t="shared" si="0"/>
        <v>100</v>
      </c>
    </row>
    <row r="11" spans="1:5" ht="93.75" x14ac:dyDescent="0.2">
      <c r="A11" s="138" t="s">
        <v>4</v>
      </c>
      <c r="B11" s="148" t="s">
        <v>73</v>
      </c>
      <c r="C11" s="140">
        <f>Итог!J8</f>
        <v>5</v>
      </c>
      <c r="D11" s="129">
        <f>Итог!J7</f>
        <v>5</v>
      </c>
      <c r="E11" s="129">
        <f t="shared" si="0"/>
        <v>100</v>
      </c>
    </row>
    <row r="12" spans="1:5" ht="54.75" customHeight="1" x14ac:dyDescent="0.2">
      <c r="A12" s="138" t="s">
        <v>5</v>
      </c>
      <c r="B12" s="148" t="s">
        <v>77</v>
      </c>
      <c r="C12" s="140">
        <f>Итог!L8</f>
        <v>5</v>
      </c>
      <c r="D12" s="129">
        <f>Итог!L7</f>
        <v>3</v>
      </c>
      <c r="E12" s="129">
        <f t="shared" si="0"/>
        <v>60</v>
      </c>
    </row>
    <row r="13" spans="1:5" ht="37.5" x14ac:dyDescent="0.2">
      <c r="A13" s="138" t="s">
        <v>6</v>
      </c>
      <c r="B13" s="148" t="s">
        <v>79</v>
      </c>
      <c r="C13" s="140">
        <f>Итог!N8</f>
        <v>1</v>
      </c>
      <c r="D13" s="129">
        <f>Итог!N7</f>
        <v>1</v>
      </c>
      <c r="E13" s="129">
        <f t="shared" si="0"/>
        <v>100</v>
      </c>
    </row>
    <row r="14" spans="1:5" ht="93" customHeight="1" x14ac:dyDescent="0.2">
      <c r="A14" s="149" t="s">
        <v>7</v>
      </c>
      <c r="B14" s="148" t="s">
        <v>81</v>
      </c>
      <c r="C14" s="140">
        <f>Итог!P8</f>
        <v>1</v>
      </c>
      <c r="D14" s="129">
        <f>Итог!P7</f>
        <v>0</v>
      </c>
      <c r="E14" s="129">
        <f t="shared" si="0"/>
        <v>0</v>
      </c>
    </row>
    <row r="15" spans="1:5" ht="56.25" x14ac:dyDescent="0.2">
      <c r="A15" s="138" t="s">
        <v>8</v>
      </c>
      <c r="B15" s="148" t="s">
        <v>86</v>
      </c>
      <c r="C15" s="140">
        <f>Итог!R8</f>
        <v>3</v>
      </c>
      <c r="D15" s="129">
        <f>Итог!R7</f>
        <v>3</v>
      </c>
      <c r="E15" s="129">
        <f t="shared" si="0"/>
        <v>100</v>
      </c>
    </row>
    <row r="16" spans="1:5" ht="150" x14ac:dyDescent="0.2">
      <c r="A16" s="138" t="s">
        <v>37</v>
      </c>
      <c r="B16" s="148" t="s">
        <v>93</v>
      </c>
      <c r="C16" s="140">
        <f>Итог!T8</f>
        <v>3</v>
      </c>
      <c r="D16" s="129">
        <f>Итог!T7</f>
        <v>3</v>
      </c>
      <c r="E16" s="129">
        <f t="shared" si="0"/>
        <v>100</v>
      </c>
    </row>
    <row r="17" spans="1:5" ht="56.25" x14ac:dyDescent="0.2">
      <c r="A17" s="138" t="s">
        <v>9</v>
      </c>
      <c r="B17" s="139" t="s">
        <v>121</v>
      </c>
      <c r="C17" s="140">
        <f>Итог!V8</f>
        <v>4</v>
      </c>
      <c r="D17" s="129">
        <f>Итог!V7</f>
        <v>4</v>
      </c>
      <c r="E17" s="129">
        <f t="shared" si="0"/>
        <v>100</v>
      </c>
    </row>
    <row r="18" spans="1:5" ht="41.45" customHeight="1" x14ac:dyDescent="0.2">
      <c r="A18" s="138" t="s">
        <v>10</v>
      </c>
      <c r="B18" s="148" t="s">
        <v>57</v>
      </c>
      <c r="C18" s="140">
        <f>Итог!X8</f>
        <v>3</v>
      </c>
      <c r="D18" s="129">
        <f>Итог!X7</f>
        <v>0</v>
      </c>
      <c r="E18" s="129">
        <f t="shared" si="0"/>
        <v>0</v>
      </c>
    </row>
    <row r="19" spans="1:5" ht="39.6" customHeight="1" x14ac:dyDescent="0.2">
      <c r="A19" s="138" t="s">
        <v>11</v>
      </c>
      <c r="B19" s="148" t="s">
        <v>58</v>
      </c>
      <c r="C19" s="140">
        <f>Итог!Z8</f>
        <v>5</v>
      </c>
      <c r="D19" s="129">
        <f>Итог!Z7</f>
        <v>5</v>
      </c>
      <c r="E19" s="129">
        <f t="shared" si="0"/>
        <v>100</v>
      </c>
    </row>
    <row r="20" spans="1:5" ht="37.5" x14ac:dyDescent="0.2">
      <c r="A20" s="138" t="s">
        <v>48</v>
      </c>
      <c r="B20" s="148" t="s">
        <v>60</v>
      </c>
      <c r="C20" s="140">
        <f>Итог!AB8</f>
        <v>5</v>
      </c>
      <c r="D20" s="129">
        <f>Итог!AB7</f>
        <v>0</v>
      </c>
      <c r="E20" s="129">
        <f t="shared" si="0"/>
        <v>0</v>
      </c>
    </row>
    <row r="21" spans="1:5" ht="37.5" x14ac:dyDescent="0.2">
      <c r="A21" s="138" t="s">
        <v>49</v>
      </c>
      <c r="B21" s="148" t="s">
        <v>61</v>
      </c>
      <c r="C21" s="140">
        <f>Итог!AD8</f>
        <v>5</v>
      </c>
      <c r="D21" s="129">
        <f>Итог!AD6</f>
        <v>5</v>
      </c>
      <c r="E21" s="129">
        <f t="shared" si="0"/>
        <v>100</v>
      </c>
    </row>
    <row r="22" spans="1:5" s="33" customFormat="1" ht="18.75" x14ac:dyDescent="0.2">
      <c r="A22" s="173" t="s">
        <v>59</v>
      </c>
      <c r="B22" s="173"/>
      <c r="C22" s="136">
        <f>SUM(C8:C21)</f>
        <v>45</v>
      </c>
      <c r="D22" s="137">
        <f>SUM(D8:D21)</f>
        <v>34</v>
      </c>
      <c r="E22" s="137">
        <f>D22/$C22*100</f>
        <v>75.555555555555557</v>
      </c>
    </row>
  </sheetData>
  <mergeCells count="7">
    <mergeCell ref="A22:B22"/>
    <mergeCell ref="A1:E3"/>
    <mergeCell ref="A6:A7"/>
    <mergeCell ref="B6:B7"/>
    <mergeCell ref="C6:C7"/>
    <mergeCell ref="D6:E6"/>
    <mergeCell ref="B4:E4"/>
  </mergeCells>
  <pageMargins left="0.98425196850393704" right="0.39370078740157483" top="0.59055118110236227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BreakPreview" zoomScaleNormal="100" zoomScaleSheetLayoutView="100" workbookViewId="0">
      <selection activeCell="B8" sqref="B8"/>
    </sheetView>
  </sheetViews>
  <sheetFormatPr defaultColWidth="9.140625" defaultRowHeight="12.75" x14ac:dyDescent="0.2"/>
  <cols>
    <col min="1" max="1" width="3.7109375" style="1" customWidth="1"/>
    <col min="2" max="2" width="47.28515625" style="1" customWidth="1"/>
    <col min="3" max="3" width="17.7109375" style="1" customWidth="1"/>
    <col min="4" max="4" width="7.140625" style="1" customWidth="1"/>
    <col min="5" max="16384" width="9.140625" style="1"/>
  </cols>
  <sheetData>
    <row r="1" spans="1:4" ht="15.75" customHeight="1" x14ac:dyDescent="0.2">
      <c r="A1" s="180" t="s">
        <v>67</v>
      </c>
      <c r="B1" s="180"/>
      <c r="C1" s="180"/>
      <c r="D1" s="180"/>
    </row>
    <row r="2" spans="1:4" ht="15.75" customHeight="1" x14ac:dyDescent="0.2">
      <c r="A2" s="180"/>
      <c r="B2" s="180"/>
      <c r="C2" s="180"/>
      <c r="D2" s="180"/>
    </row>
    <row r="3" spans="1:4" ht="38.25" customHeight="1" x14ac:dyDescent="0.2">
      <c r="A3" s="180"/>
      <c r="B3" s="180"/>
      <c r="C3" s="180"/>
      <c r="D3" s="180"/>
    </row>
    <row r="4" spans="1:4" s="65" customFormat="1" ht="23.25" customHeight="1" x14ac:dyDescent="0.2">
      <c r="A4" s="66"/>
      <c r="B4" s="180" t="str">
        <f>'Средний балл '!B4:E4</f>
        <v>за 2022 год</v>
      </c>
      <c r="C4" s="180"/>
      <c r="D4" s="66"/>
    </row>
    <row r="6" spans="1:4" s="61" customFormat="1" ht="30" customHeight="1" x14ac:dyDescent="0.2">
      <c r="A6" s="181" t="s">
        <v>0</v>
      </c>
      <c r="B6" s="181" t="s">
        <v>28</v>
      </c>
      <c r="C6" s="181" t="s">
        <v>34</v>
      </c>
      <c r="D6" s="181" t="s">
        <v>31</v>
      </c>
    </row>
    <row r="7" spans="1:4" s="61" customFormat="1" ht="34.5" customHeight="1" x14ac:dyDescent="0.2">
      <c r="A7" s="182"/>
      <c r="B7" s="182"/>
      <c r="C7" s="182"/>
      <c r="D7" s="182"/>
    </row>
    <row r="8" spans="1:4" s="40" customFormat="1" ht="89.25" customHeight="1" x14ac:dyDescent="0.2">
      <c r="A8" s="50">
        <v>1</v>
      </c>
      <c r="B8" s="52" t="str">
        <f>Итог!B6</f>
        <v>Администрация муниципального образования Державинский сельсовет Бузулукского района Оренбургской области</v>
      </c>
      <c r="C8" s="47" t="s">
        <v>15</v>
      </c>
      <c r="D8" s="48">
        <f>IF(C8="да",1,0)</f>
        <v>1</v>
      </c>
    </row>
    <row r="9" spans="1:4" s="2" customFormat="1" hidden="1" x14ac:dyDescent="0.2">
      <c r="A9" s="21" t="e">
        <f>1+#REF!</f>
        <v>#REF!</v>
      </c>
      <c r="B9" s="7"/>
      <c r="C9" s="8"/>
      <c r="D9" s="4">
        <f t="shared" ref="D9" si="0">IF(C9="да",3,0)</f>
        <v>0</v>
      </c>
    </row>
  </sheetData>
  <mergeCells count="6">
    <mergeCell ref="A1:D3"/>
    <mergeCell ref="A6:A7"/>
    <mergeCell ref="B6:B7"/>
    <mergeCell ref="C6:C7"/>
    <mergeCell ref="D6:D7"/>
    <mergeCell ref="B4:C4"/>
  </mergeCells>
  <pageMargins left="0.70866141732283472" right="0.39370078740157483" top="0.74803149606299213" bottom="0.74803149606299213" header="0.31496062992125984" footer="0.31496062992125984"/>
  <pageSetup paperSize="9" scale="105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BreakPreview" zoomScaleNormal="100" zoomScaleSheetLayoutView="100" workbookViewId="0">
      <selection activeCell="C8" sqref="C8"/>
    </sheetView>
  </sheetViews>
  <sheetFormatPr defaultColWidth="9.140625" defaultRowHeight="12.75" x14ac:dyDescent="0.2"/>
  <cols>
    <col min="1" max="1" width="3.7109375" style="1" customWidth="1"/>
    <col min="2" max="2" width="47.28515625" style="1" customWidth="1"/>
    <col min="3" max="3" width="30.5703125" style="1" customWidth="1"/>
    <col min="4" max="4" width="11.7109375" style="1" customWidth="1"/>
    <col min="5" max="5" width="47.85546875" style="1" customWidth="1"/>
    <col min="6" max="16384" width="9.140625" style="1"/>
  </cols>
  <sheetData>
    <row r="1" spans="1:4" ht="15.75" customHeight="1" x14ac:dyDescent="0.2">
      <c r="A1" s="180" t="s">
        <v>68</v>
      </c>
      <c r="B1" s="180"/>
      <c r="C1" s="180"/>
      <c r="D1" s="180"/>
    </row>
    <row r="2" spans="1:4" ht="15.75" customHeight="1" x14ac:dyDescent="0.2">
      <c r="A2" s="180"/>
      <c r="B2" s="180"/>
      <c r="C2" s="180"/>
      <c r="D2" s="180"/>
    </row>
    <row r="3" spans="1:4" ht="82.5" customHeight="1" x14ac:dyDescent="0.2">
      <c r="A3" s="180"/>
      <c r="B3" s="180"/>
      <c r="C3" s="180"/>
      <c r="D3" s="180"/>
    </row>
    <row r="4" spans="1:4" s="65" customFormat="1" ht="23.25" customHeight="1" x14ac:dyDescent="0.2">
      <c r="A4" s="66"/>
      <c r="B4" s="180" t="str">
        <f>П1!B4</f>
        <v>за 2022 год</v>
      </c>
      <c r="C4" s="180"/>
      <c r="D4" s="180"/>
    </row>
    <row r="5" spans="1:4" ht="25.5" customHeight="1" x14ac:dyDescent="0.2"/>
    <row r="6" spans="1:4" s="67" customFormat="1" ht="30" customHeight="1" x14ac:dyDescent="0.2">
      <c r="A6" s="181" t="s">
        <v>0</v>
      </c>
      <c r="B6" s="181" t="s">
        <v>28</v>
      </c>
      <c r="C6" s="181" t="s">
        <v>84</v>
      </c>
      <c r="D6" s="181" t="s">
        <v>31</v>
      </c>
    </row>
    <row r="7" spans="1:4" s="67" customFormat="1" ht="36.75" customHeight="1" x14ac:dyDescent="0.2">
      <c r="A7" s="182"/>
      <c r="B7" s="182"/>
      <c r="C7" s="182"/>
      <c r="D7" s="182"/>
    </row>
    <row r="8" spans="1:4" s="64" customFormat="1" ht="89.25" customHeight="1" x14ac:dyDescent="0.2">
      <c r="A8" s="63">
        <v>1</v>
      </c>
      <c r="B8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8" s="49" t="s">
        <v>15</v>
      </c>
      <c r="D8" s="48">
        <f>IF(C8="да",1,0)</f>
        <v>1</v>
      </c>
    </row>
    <row r="9" spans="1:4" s="57" customFormat="1" ht="15.75" hidden="1" x14ac:dyDescent="0.2">
      <c r="A9" s="36" t="e">
        <f>#REF!+1</f>
        <v>#REF!</v>
      </c>
      <c r="B9" s="54"/>
      <c r="C9" s="56"/>
      <c r="D9" s="55">
        <v>0</v>
      </c>
    </row>
    <row r="10" spans="1:4" s="60" customFormat="1" ht="15.75" x14ac:dyDescent="0.2">
      <c r="A10" s="58"/>
      <c r="B10" s="58"/>
      <c r="C10" s="58"/>
      <c r="D10" s="59"/>
    </row>
  </sheetData>
  <mergeCells count="6">
    <mergeCell ref="D6:D7"/>
    <mergeCell ref="A1:D3"/>
    <mergeCell ref="C6:C7"/>
    <mergeCell ref="B6:B7"/>
    <mergeCell ref="A6:A7"/>
    <mergeCell ref="B4:D4"/>
  </mergeCells>
  <pageMargins left="0.70866141732283472" right="0.39370078740157483" top="0.74803149606299213" bottom="0.35433070866141736" header="0.31496062992125984" footer="0.31496062992125984"/>
  <pageSetup paperSize="9" scale="97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BreakPreview" zoomScale="115" zoomScaleNormal="100" zoomScaleSheetLayoutView="115" workbookViewId="0">
      <selection activeCell="C6" sqref="C6:C7"/>
    </sheetView>
  </sheetViews>
  <sheetFormatPr defaultColWidth="9.140625" defaultRowHeight="12.75" x14ac:dyDescent="0.2"/>
  <cols>
    <col min="1" max="1" width="3.7109375" style="1" customWidth="1"/>
    <col min="2" max="2" width="46.42578125" style="1" customWidth="1"/>
    <col min="3" max="3" width="18.28515625" style="1" customWidth="1"/>
    <col min="4" max="4" width="13.42578125" style="12" customWidth="1"/>
    <col min="5" max="5" width="32.5703125" style="1" customWidth="1"/>
    <col min="6" max="16384" width="9.140625" style="1"/>
  </cols>
  <sheetData>
    <row r="1" spans="1:4" x14ac:dyDescent="0.2">
      <c r="A1" s="180" t="s">
        <v>70</v>
      </c>
      <c r="B1" s="180"/>
      <c r="C1" s="180"/>
      <c r="D1" s="183"/>
    </row>
    <row r="2" spans="1:4" x14ac:dyDescent="0.2">
      <c r="A2" s="180"/>
      <c r="B2" s="180"/>
      <c r="C2" s="180"/>
      <c r="D2" s="183"/>
    </row>
    <row r="3" spans="1:4" ht="21.75" customHeight="1" x14ac:dyDescent="0.2">
      <c r="A3" s="180"/>
      <c r="B3" s="180"/>
      <c r="C3" s="180"/>
      <c r="D3" s="183"/>
    </row>
    <row r="4" spans="1:4" ht="18.75" x14ac:dyDescent="0.2">
      <c r="A4" s="66"/>
      <c r="B4" s="180" t="str">
        <f>П1!B4</f>
        <v>за 2022 год</v>
      </c>
      <c r="C4" s="180"/>
      <c r="D4" s="180"/>
    </row>
    <row r="5" spans="1:4" s="65" customFormat="1" ht="23.25" customHeight="1" x14ac:dyDescent="0.2">
      <c r="D5" s="64"/>
    </row>
    <row r="6" spans="1:4" s="61" customFormat="1" ht="78" customHeight="1" x14ac:dyDescent="0.2">
      <c r="A6" s="184" t="s">
        <v>0</v>
      </c>
      <c r="B6" s="184" t="s">
        <v>28</v>
      </c>
      <c r="C6" s="181" t="s">
        <v>85</v>
      </c>
      <c r="D6" s="181" t="s">
        <v>31</v>
      </c>
    </row>
    <row r="7" spans="1:4" s="61" customFormat="1" ht="54.75" customHeight="1" x14ac:dyDescent="0.2">
      <c r="A7" s="184"/>
      <c r="B7" s="184"/>
      <c r="C7" s="182"/>
      <c r="D7" s="182"/>
    </row>
    <row r="8" spans="1:4" s="62" customFormat="1" ht="65.25" customHeight="1" x14ac:dyDescent="0.2">
      <c r="A8" s="36">
        <v>1</v>
      </c>
      <c r="B8" s="51" t="str">
        <f>Итог!B6</f>
        <v>Администрация муниципального образования Державинский сельсовет Бузулукского района Оренбургской области</v>
      </c>
      <c r="C8" s="49" t="s">
        <v>15</v>
      </c>
      <c r="D8" s="48">
        <f>IF(C8="да",3,0)</f>
        <v>3</v>
      </c>
    </row>
    <row r="9" spans="1:4" s="2" customFormat="1" hidden="1" x14ac:dyDescent="0.2">
      <c r="A9" s="21" t="e">
        <f>#REF!+1</f>
        <v>#REF!</v>
      </c>
      <c r="B9" s="7"/>
      <c r="C9" s="22" t="s">
        <v>15</v>
      </c>
      <c r="D9" s="14">
        <v>3</v>
      </c>
    </row>
    <row r="10" spans="1:4" x14ac:dyDescent="0.2">
      <c r="A10" s="5"/>
      <c r="B10" s="5"/>
      <c r="C10" s="28"/>
      <c r="D10" s="31"/>
    </row>
  </sheetData>
  <mergeCells count="6">
    <mergeCell ref="A1:D3"/>
    <mergeCell ref="A6:A7"/>
    <mergeCell ref="B6:B7"/>
    <mergeCell ref="C6:C7"/>
    <mergeCell ref="D6:D7"/>
    <mergeCell ref="B4:D4"/>
  </mergeCells>
  <pageMargins left="0.78740157480314965" right="0.39370078740157483" top="0.74803149606299213" bottom="0.74803149606299213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view="pageBreakPreview" zoomScaleNormal="130" zoomScaleSheetLayoutView="100" workbookViewId="0">
      <selection activeCell="I12" sqref="I12"/>
    </sheetView>
  </sheetViews>
  <sheetFormatPr defaultColWidth="9.140625" defaultRowHeight="12.75" x14ac:dyDescent="0.2"/>
  <cols>
    <col min="1" max="1" width="5.7109375" style="1" customWidth="1"/>
    <col min="2" max="2" width="48.85546875" style="1" customWidth="1"/>
    <col min="3" max="3" width="13.28515625" style="1" bestFit="1" customWidth="1"/>
    <col min="4" max="4" width="8.42578125" style="1" customWidth="1"/>
    <col min="5" max="5" width="8.85546875" style="1" customWidth="1"/>
    <col min="6" max="6" width="9.28515625" style="1" customWidth="1"/>
    <col min="7" max="7" width="7.140625" style="1" customWidth="1"/>
    <col min="8" max="8" width="9.140625" style="1"/>
    <col min="9" max="9" width="135.140625" style="1" customWidth="1"/>
    <col min="10" max="16384" width="9.140625" style="1"/>
  </cols>
  <sheetData>
    <row r="1" spans="1:9" ht="69" customHeight="1" x14ac:dyDescent="0.2">
      <c r="A1" s="180" t="s">
        <v>71</v>
      </c>
      <c r="B1" s="180"/>
      <c r="C1" s="180"/>
      <c r="D1" s="180"/>
      <c r="E1" s="180"/>
      <c r="F1" s="180"/>
      <c r="G1" s="180"/>
    </row>
    <row r="2" spans="1:9" ht="18.75" x14ac:dyDescent="0.2">
      <c r="A2" s="66"/>
      <c r="B2" s="180" t="str">
        <f>П1!B4</f>
        <v>за 2022 год</v>
      </c>
      <c r="C2" s="180"/>
      <c r="D2" s="180"/>
      <c r="E2" s="180"/>
      <c r="F2" s="180"/>
      <c r="G2" s="180"/>
    </row>
    <row r="3" spans="1:9" ht="18.75" x14ac:dyDescent="0.2">
      <c r="A3" s="66"/>
      <c r="B3" s="66"/>
      <c r="C3" s="66"/>
      <c r="D3" s="66"/>
      <c r="E3" s="35"/>
      <c r="F3" s="35"/>
    </row>
    <row r="4" spans="1:9" s="65" customFormat="1" ht="23.25" customHeight="1" x14ac:dyDescent="0.2"/>
    <row r="5" spans="1:9" s="60" customFormat="1" ht="56.25" customHeight="1" x14ac:dyDescent="0.2">
      <c r="A5" s="184" t="s">
        <v>0</v>
      </c>
      <c r="B5" s="184" t="s">
        <v>28</v>
      </c>
      <c r="C5" s="184" t="s">
        <v>34</v>
      </c>
      <c r="D5" s="187" t="s">
        <v>30</v>
      </c>
      <c r="E5" s="188"/>
      <c r="F5" s="189"/>
      <c r="G5" s="181" t="s">
        <v>31</v>
      </c>
    </row>
    <row r="6" spans="1:9" s="61" customFormat="1" ht="30.75" customHeight="1" x14ac:dyDescent="0.2">
      <c r="A6" s="184"/>
      <c r="B6" s="184"/>
      <c r="C6" s="184"/>
      <c r="D6" s="68" t="s">
        <v>39</v>
      </c>
      <c r="E6" s="69" t="s">
        <v>40</v>
      </c>
      <c r="F6" s="69" t="s">
        <v>41</v>
      </c>
      <c r="G6" s="182"/>
    </row>
    <row r="7" spans="1:9" s="41" customFormat="1" ht="58.5" customHeight="1" x14ac:dyDescent="0.2">
      <c r="A7" s="63">
        <v>1</v>
      </c>
      <c r="B7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7" s="49" t="s">
        <v>15</v>
      </c>
      <c r="D7" s="49" t="s">
        <v>15</v>
      </c>
      <c r="E7" s="49" t="s">
        <v>15</v>
      </c>
      <c r="F7" s="49" t="s">
        <v>15</v>
      </c>
      <c r="G7" s="72">
        <v>5</v>
      </c>
      <c r="I7" s="74" t="s">
        <v>130</v>
      </c>
    </row>
    <row r="8" spans="1:9" s="2" customFormat="1" ht="12.75" hidden="1" customHeight="1" x14ac:dyDescent="0.2">
      <c r="A8" s="21" t="e">
        <f>#REF!+1</f>
        <v>#REF!</v>
      </c>
      <c r="B8" s="11"/>
      <c r="C8" s="23" t="s">
        <v>15</v>
      </c>
      <c r="D8" s="23" t="s">
        <v>15</v>
      </c>
      <c r="E8" s="23" t="s">
        <v>15</v>
      </c>
      <c r="F8" s="23" t="s">
        <v>15</v>
      </c>
      <c r="G8" s="14">
        <v>5</v>
      </c>
    </row>
    <row r="9" spans="1:9" x14ac:dyDescent="0.2">
      <c r="A9" s="5"/>
      <c r="B9" s="5"/>
      <c r="C9" s="5"/>
      <c r="D9" s="6"/>
      <c r="E9" s="6"/>
      <c r="F9" s="6"/>
      <c r="G9" s="6"/>
    </row>
    <row r="10" spans="1:9" s="60" customFormat="1" ht="36" customHeight="1" x14ac:dyDescent="0.2">
      <c r="A10" s="82" t="s">
        <v>42</v>
      </c>
      <c r="B10" s="185" t="s">
        <v>32</v>
      </c>
      <c r="C10" s="185"/>
      <c r="D10" s="185"/>
      <c r="E10" s="185"/>
      <c r="F10" s="185"/>
      <c r="G10" s="185"/>
      <c r="I10" s="74" t="str">
        <f>I7</f>
        <v>Распоряжение главы сельсовета от  __.04.2007г № ____ "О порядке ведения реестра расходных обязательств муниципального образования Преображенский сельсовет"</v>
      </c>
    </row>
    <row r="11" spans="1:9" s="60" customFormat="1" ht="38.25" customHeight="1" x14ac:dyDescent="0.2">
      <c r="A11" s="82" t="s">
        <v>43</v>
      </c>
      <c r="B11" s="185" t="s">
        <v>33</v>
      </c>
      <c r="C11" s="185"/>
      <c r="D11" s="185"/>
      <c r="E11" s="185"/>
      <c r="F11" s="185"/>
      <c r="G11" s="185"/>
      <c r="I11" s="74" t="s">
        <v>131</v>
      </c>
    </row>
    <row r="12" spans="1:9" s="60" customFormat="1" ht="105.75" customHeight="1" x14ac:dyDescent="0.2">
      <c r="A12" s="82" t="s">
        <v>44</v>
      </c>
      <c r="B12" s="186" t="s">
        <v>72</v>
      </c>
      <c r="C12" s="186"/>
      <c r="D12" s="186"/>
      <c r="E12" s="186"/>
      <c r="F12" s="186"/>
      <c r="G12" s="186"/>
      <c r="I12" s="152" t="s">
        <v>75</v>
      </c>
    </row>
  </sheetData>
  <mergeCells count="10">
    <mergeCell ref="B12:G12"/>
    <mergeCell ref="D5:F5"/>
    <mergeCell ref="G5:G6"/>
    <mergeCell ref="B2:G2"/>
    <mergeCell ref="B10:G10"/>
    <mergeCell ref="A5:A6"/>
    <mergeCell ref="B5:B6"/>
    <mergeCell ref="C5:C6"/>
    <mergeCell ref="A1:G1"/>
    <mergeCell ref="B11:G11"/>
  </mergeCells>
  <pageMargins left="0.78740157480314965" right="0.39370078740157483" top="0.74803149606299213" bottom="0.55118110236220474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view="pageBreakPreview" zoomScaleNormal="120" zoomScaleSheetLayoutView="100" workbookViewId="0">
      <selection activeCell="I12" sqref="I12"/>
    </sheetView>
  </sheetViews>
  <sheetFormatPr defaultColWidth="9.140625" defaultRowHeight="12.75" x14ac:dyDescent="0.2"/>
  <cols>
    <col min="1" max="1" width="8.28515625" style="1" customWidth="1"/>
    <col min="2" max="2" width="47.5703125" style="1" customWidth="1"/>
    <col min="3" max="3" width="11.28515625" style="1" customWidth="1"/>
    <col min="4" max="5" width="7.140625" style="1" customWidth="1"/>
    <col min="6" max="6" width="7" style="1" customWidth="1"/>
    <col min="7" max="7" width="11.140625" style="2" customWidth="1"/>
    <col min="8" max="8" width="18.7109375" style="1" customWidth="1"/>
    <col min="9" max="9" width="92.140625" style="1" customWidth="1"/>
    <col min="10" max="16384" width="9.140625" style="1"/>
  </cols>
  <sheetData>
    <row r="1" spans="1:9" s="2" customFormat="1" ht="16.5" customHeight="1" x14ac:dyDescent="0.2">
      <c r="A1" s="190" t="s">
        <v>74</v>
      </c>
      <c r="B1" s="190"/>
      <c r="C1" s="190"/>
      <c r="D1" s="190"/>
      <c r="E1" s="191"/>
      <c r="F1" s="191"/>
      <c r="G1" s="191"/>
    </row>
    <row r="2" spans="1:9" s="2" customFormat="1" ht="31.5" customHeight="1" x14ac:dyDescent="0.2">
      <c r="A2" s="190"/>
      <c r="B2" s="190"/>
      <c r="C2" s="190"/>
      <c r="D2" s="190"/>
      <c r="E2" s="191"/>
      <c r="F2" s="191"/>
      <c r="G2" s="191"/>
    </row>
    <row r="3" spans="1:9" s="30" customFormat="1" ht="18.75" x14ac:dyDescent="0.2">
      <c r="A3" s="70"/>
      <c r="B3" s="190" t="str">
        <f>П1!B4</f>
        <v>за 2022 год</v>
      </c>
      <c r="C3" s="190"/>
      <c r="D3" s="190"/>
      <c r="E3" s="190"/>
      <c r="F3" s="190"/>
      <c r="G3" s="190"/>
    </row>
    <row r="4" spans="1:9" ht="18" x14ac:dyDescent="0.2">
      <c r="A4" s="65"/>
      <c r="B4" s="65"/>
      <c r="C4" s="65"/>
      <c r="D4" s="65"/>
    </row>
    <row r="5" spans="1:9" s="73" customFormat="1" ht="64.5" customHeight="1" x14ac:dyDescent="0.2">
      <c r="A5" s="181" t="s">
        <v>0</v>
      </c>
      <c r="B5" s="181" t="s">
        <v>28</v>
      </c>
      <c r="C5" s="181" t="s">
        <v>34</v>
      </c>
      <c r="D5" s="187" t="s">
        <v>38</v>
      </c>
      <c r="E5" s="188"/>
      <c r="F5" s="189"/>
      <c r="G5" s="192" t="s">
        <v>31</v>
      </c>
    </row>
    <row r="6" spans="1:9" s="73" customFormat="1" ht="15.75" x14ac:dyDescent="0.2">
      <c r="A6" s="182"/>
      <c r="B6" s="182"/>
      <c r="C6" s="182"/>
      <c r="D6" s="69" t="s">
        <v>39</v>
      </c>
      <c r="E6" s="69" t="s">
        <v>40</v>
      </c>
      <c r="F6" s="69" t="s">
        <v>41</v>
      </c>
      <c r="G6" s="193"/>
    </row>
    <row r="7" spans="1:9" s="41" customFormat="1" ht="83.25" customHeight="1" x14ac:dyDescent="0.2">
      <c r="A7" s="63">
        <v>1</v>
      </c>
      <c r="B7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7" s="47" t="s">
        <v>15</v>
      </c>
      <c r="D7" s="159" t="s">
        <v>19</v>
      </c>
      <c r="E7" s="84" t="s">
        <v>19</v>
      </c>
      <c r="F7" s="84" t="s">
        <v>15</v>
      </c>
      <c r="G7" s="48">
        <f>IF(COUNTIF(D7:F7,"да")=5,0,IF(AND(F7="да"),3,0))</f>
        <v>3</v>
      </c>
      <c r="I7" s="74" t="s">
        <v>132</v>
      </c>
    </row>
    <row r="8" spans="1:9" s="2" customFormat="1" hidden="1" x14ac:dyDescent="0.2">
      <c r="A8" s="21" t="e">
        <f>#REF!+1</f>
        <v>#REF!</v>
      </c>
      <c r="B8" s="11"/>
      <c r="C8" s="8" t="s">
        <v>15</v>
      </c>
      <c r="D8" s="9" t="s">
        <v>15</v>
      </c>
      <c r="E8" s="9" t="s">
        <v>15</v>
      </c>
      <c r="F8" s="10" t="s">
        <v>15</v>
      </c>
      <c r="G8" s="4">
        <f t="shared" ref="G8" si="0">IF(COUNTIF(D8:F8,"да")=3,5,IF(AND(D8="да",F8="да"),3,0))</f>
        <v>5</v>
      </c>
      <c r="H8" s="29"/>
    </row>
    <row r="9" spans="1:9" x14ac:dyDescent="0.2">
      <c r="A9" s="5"/>
      <c r="B9" s="5"/>
      <c r="C9" s="5"/>
      <c r="D9" s="6"/>
      <c r="E9" s="6"/>
      <c r="F9" s="6"/>
      <c r="G9" s="17"/>
    </row>
    <row r="10" spans="1:9" ht="67.5" customHeight="1" x14ac:dyDescent="0.2">
      <c r="A10" s="106" t="s">
        <v>42</v>
      </c>
      <c r="B10" s="186" t="s">
        <v>45</v>
      </c>
      <c r="C10" s="186"/>
      <c r="D10" s="186"/>
      <c r="E10" s="186"/>
      <c r="F10" s="186"/>
      <c r="G10" s="186"/>
      <c r="I10" s="73" t="s">
        <v>76</v>
      </c>
    </row>
    <row r="11" spans="1:9" ht="43.5" customHeight="1" x14ac:dyDescent="0.2">
      <c r="A11" s="106" t="s">
        <v>43</v>
      </c>
      <c r="B11" s="186" t="s">
        <v>46</v>
      </c>
      <c r="C11" s="186"/>
      <c r="D11" s="186"/>
      <c r="E11" s="186"/>
      <c r="F11" s="186"/>
      <c r="G11" s="186"/>
    </row>
    <row r="12" spans="1:9" ht="52.5" customHeight="1" x14ac:dyDescent="0.2">
      <c r="A12" s="106" t="s">
        <v>44</v>
      </c>
      <c r="B12" s="186" t="s">
        <v>47</v>
      </c>
      <c r="C12" s="186"/>
      <c r="D12" s="186"/>
      <c r="E12" s="186"/>
      <c r="F12" s="186"/>
      <c r="G12" s="186"/>
      <c r="I12" s="74" t="s">
        <v>133</v>
      </c>
    </row>
    <row r="13" spans="1:9" ht="12.75" customHeight="1" x14ac:dyDescent="0.2">
      <c r="B13" s="83"/>
      <c r="C13" s="83"/>
      <c r="D13" s="83"/>
      <c r="E13" s="83"/>
      <c r="F13" s="83"/>
      <c r="G13" s="83"/>
    </row>
  </sheetData>
  <mergeCells count="10">
    <mergeCell ref="B11:G11"/>
    <mergeCell ref="B12:G12"/>
    <mergeCell ref="B10:G10"/>
    <mergeCell ref="A1:G2"/>
    <mergeCell ref="A5:A6"/>
    <mergeCell ref="B5:B6"/>
    <mergeCell ref="C5:C6"/>
    <mergeCell ref="D5:F5"/>
    <mergeCell ref="G5:G6"/>
    <mergeCell ref="B3:G3"/>
  </mergeCells>
  <pageMargins left="0.78740157480314965" right="0.39370078740157483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view="pageBreakPreview" zoomScaleNormal="120" zoomScaleSheetLayoutView="100" workbookViewId="0">
      <selection activeCell="C5" sqref="C5:C6"/>
    </sheetView>
  </sheetViews>
  <sheetFormatPr defaultColWidth="9.140625" defaultRowHeight="12.75" x14ac:dyDescent="0.2"/>
  <cols>
    <col min="1" max="1" width="4.140625" style="1" customWidth="1"/>
    <col min="2" max="2" width="53.85546875" style="1" customWidth="1"/>
    <col min="3" max="3" width="17.7109375" style="1" customWidth="1"/>
    <col min="4" max="5" width="11.140625" style="1" customWidth="1"/>
    <col min="6" max="16384" width="9.140625" style="1"/>
  </cols>
  <sheetData>
    <row r="1" spans="1:4" s="2" customFormat="1" ht="16.5" customHeight="1" x14ac:dyDescent="0.2">
      <c r="A1" s="190" t="s">
        <v>78</v>
      </c>
      <c r="B1" s="190"/>
      <c r="C1" s="190"/>
      <c r="D1" s="190"/>
    </row>
    <row r="2" spans="1:4" s="2" customFormat="1" ht="34.5" customHeight="1" x14ac:dyDescent="0.2">
      <c r="A2" s="190"/>
      <c r="B2" s="190"/>
      <c r="C2" s="190"/>
      <c r="D2" s="190"/>
    </row>
    <row r="3" spans="1:4" s="30" customFormat="1" ht="18.75" x14ac:dyDescent="0.2">
      <c r="A3" s="70"/>
      <c r="B3" s="190" t="str">
        <f>П5!B3</f>
        <v>за 2022 год</v>
      </c>
      <c r="C3" s="190"/>
      <c r="D3" s="190"/>
    </row>
    <row r="4" spans="1:4" ht="18" x14ac:dyDescent="0.2">
      <c r="A4" s="65"/>
      <c r="B4" s="65"/>
      <c r="C4" s="65"/>
      <c r="D4" s="65"/>
    </row>
    <row r="5" spans="1:4" s="65" customFormat="1" ht="23.25" customHeight="1" x14ac:dyDescent="0.2">
      <c r="A5" s="181" t="s">
        <v>0</v>
      </c>
      <c r="B5" s="181" t="s">
        <v>28</v>
      </c>
      <c r="C5" s="181" t="s">
        <v>53</v>
      </c>
      <c r="D5" s="181" t="s">
        <v>31</v>
      </c>
    </row>
    <row r="6" spans="1:4" ht="30.75" customHeight="1" x14ac:dyDescent="0.2">
      <c r="A6" s="182"/>
      <c r="B6" s="182"/>
      <c r="C6" s="182"/>
      <c r="D6" s="182"/>
    </row>
    <row r="7" spans="1:4" s="62" customFormat="1" ht="73.5" customHeight="1" x14ac:dyDescent="0.2">
      <c r="A7" s="63">
        <v>1</v>
      </c>
      <c r="B7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7" s="48" t="s">
        <v>15</v>
      </c>
      <c r="D7" s="72">
        <f>IF(C7="нет",0,(IF(C7="да",1,"")))</f>
        <v>1</v>
      </c>
    </row>
    <row r="8" spans="1:4" s="2" customFormat="1" hidden="1" x14ac:dyDescent="0.2">
      <c r="A8" s="21" t="e">
        <f>#REF!+1</f>
        <v>#REF!</v>
      </c>
      <c r="B8" s="7"/>
      <c r="C8" s="4" t="s">
        <v>15</v>
      </c>
      <c r="D8" s="4">
        <f>IF(C8="нет",0,(IF(C8="да",1,"")))</f>
        <v>1</v>
      </c>
    </row>
  </sheetData>
  <mergeCells count="6">
    <mergeCell ref="A1:D2"/>
    <mergeCell ref="A5:A6"/>
    <mergeCell ref="B5:B6"/>
    <mergeCell ref="C5:C6"/>
    <mergeCell ref="D5:D6"/>
    <mergeCell ref="B3:D3"/>
  </mergeCells>
  <pageMargins left="0.78740157480314965" right="0.39370078740157483" top="0.74803149606299213" bottom="0.74803149606299213" header="0.31496062992125984" footer="0.31496062992125984"/>
  <pageSetup paperSize="9" scale="10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BreakPreview" zoomScaleNormal="100" zoomScaleSheetLayoutView="100" workbookViewId="0">
      <selection activeCell="C7" sqref="C7"/>
    </sheetView>
  </sheetViews>
  <sheetFormatPr defaultColWidth="9.140625" defaultRowHeight="12.75" x14ac:dyDescent="0.2"/>
  <cols>
    <col min="1" max="1" width="4.140625" style="1" customWidth="1"/>
    <col min="2" max="2" width="46.85546875" style="1" customWidth="1"/>
    <col min="3" max="3" width="25.28515625" style="1" customWidth="1"/>
    <col min="4" max="5" width="11.140625" style="1" customWidth="1"/>
    <col min="6" max="16384" width="9.140625" style="1"/>
  </cols>
  <sheetData>
    <row r="1" spans="1:4" s="2" customFormat="1" ht="16.5" customHeight="1" x14ac:dyDescent="0.2">
      <c r="A1" s="190" t="s">
        <v>80</v>
      </c>
      <c r="B1" s="190"/>
      <c r="C1" s="190"/>
      <c r="D1" s="190"/>
    </row>
    <row r="2" spans="1:4" s="2" customFormat="1" ht="63" customHeight="1" x14ac:dyDescent="0.2">
      <c r="A2" s="190"/>
      <c r="B2" s="190"/>
      <c r="C2" s="190"/>
      <c r="D2" s="190"/>
    </row>
    <row r="3" spans="1:4" ht="38.25" customHeight="1" x14ac:dyDescent="0.2">
      <c r="A3" s="70"/>
      <c r="B3" s="190" t="str">
        <f>П5!B3</f>
        <v>за 2022 год</v>
      </c>
      <c r="C3" s="190"/>
      <c r="D3" s="190"/>
    </row>
    <row r="4" spans="1:4" s="65" customFormat="1" ht="23.25" customHeight="1" x14ac:dyDescent="0.2"/>
    <row r="5" spans="1:4" x14ac:dyDescent="0.2">
      <c r="A5" s="181" t="s">
        <v>0</v>
      </c>
      <c r="B5" s="181" t="s">
        <v>28</v>
      </c>
      <c r="C5" s="181" t="s">
        <v>83</v>
      </c>
      <c r="D5" s="181" t="s">
        <v>31</v>
      </c>
    </row>
    <row r="6" spans="1:4" s="62" customFormat="1" ht="102" customHeight="1" x14ac:dyDescent="0.2">
      <c r="A6" s="182"/>
      <c r="B6" s="182"/>
      <c r="C6" s="182"/>
      <c r="D6" s="182"/>
    </row>
    <row r="7" spans="1:4" s="62" customFormat="1" ht="73.5" customHeight="1" x14ac:dyDescent="0.2">
      <c r="A7" s="63">
        <v>1</v>
      </c>
      <c r="B7" s="53" t="str">
        <f>Итог!B6</f>
        <v>Администрация муниципального образования Державинский сельсовет Бузулукского района Оренбургской области</v>
      </c>
      <c r="C7" s="48" t="s">
        <v>19</v>
      </c>
      <c r="D7" s="72">
        <f>IF(C7="нет",0,(IF(C7="да",1,"")))</f>
        <v>0</v>
      </c>
    </row>
    <row r="8" spans="1:4" s="30" customFormat="1" hidden="1" x14ac:dyDescent="0.2">
      <c r="A8" s="21" t="e">
        <f>#REF!+1</f>
        <v>#REF!</v>
      </c>
      <c r="B8" s="7"/>
      <c r="C8" s="4" t="s">
        <v>15</v>
      </c>
      <c r="D8" s="4">
        <f>IF(C8="нет",0,(IF(C8="да",1,"")))</f>
        <v>1</v>
      </c>
    </row>
    <row r="10" spans="1:4" s="2" customFormat="1" hidden="1" x14ac:dyDescent="0.2">
      <c r="A10" s="21">
        <f t="shared" ref="A10:A23" si="0">A9+1</f>
        <v>1</v>
      </c>
      <c r="B10" s="7"/>
      <c r="C10" s="4" t="s">
        <v>15</v>
      </c>
      <c r="D10" s="4">
        <f t="shared" ref="D10:D22" si="1">IF(C10="нет",0,1)</f>
        <v>1</v>
      </c>
    </row>
    <row r="11" spans="1:4" s="2" customFormat="1" hidden="1" x14ac:dyDescent="0.2">
      <c r="A11" s="21">
        <f t="shared" si="0"/>
        <v>2</v>
      </c>
      <c r="B11" s="7"/>
      <c r="C11" s="4" t="s">
        <v>15</v>
      </c>
      <c r="D11" s="4">
        <f t="shared" si="1"/>
        <v>1</v>
      </c>
    </row>
    <row r="12" spans="1:4" s="12" customFormat="1" hidden="1" x14ac:dyDescent="0.2">
      <c r="A12" s="21">
        <f t="shared" si="0"/>
        <v>3</v>
      </c>
      <c r="B12" s="11"/>
      <c r="C12" s="14" t="s">
        <v>15</v>
      </c>
      <c r="D12" s="4">
        <f t="shared" si="1"/>
        <v>1</v>
      </c>
    </row>
    <row r="13" spans="1:4" s="2" customFormat="1" hidden="1" x14ac:dyDescent="0.2">
      <c r="A13" s="21">
        <f t="shared" si="0"/>
        <v>4</v>
      </c>
      <c r="B13" s="3"/>
      <c r="C13" s="14" t="s">
        <v>15</v>
      </c>
      <c r="D13" s="4">
        <f t="shared" si="1"/>
        <v>1</v>
      </c>
    </row>
    <row r="14" spans="1:4" s="2" customFormat="1" hidden="1" x14ac:dyDescent="0.2">
      <c r="A14" s="21">
        <f t="shared" si="0"/>
        <v>5</v>
      </c>
      <c r="B14" s="7"/>
      <c r="C14" s="4" t="s">
        <v>15</v>
      </c>
      <c r="D14" s="4">
        <f t="shared" si="1"/>
        <v>1</v>
      </c>
    </row>
    <row r="15" spans="1:4" s="12" customFormat="1" hidden="1" x14ac:dyDescent="0.2">
      <c r="A15" s="21">
        <f t="shared" si="0"/>
        <v>6</v>
      </c>
      <c r="B15" s="11"/>
      <c r="C15" s="14" t="s">
        <v>15</v>
      </c>
      <c r="D15" s="4">
        <f t="shared" si="1"/>
        <v>1</v>
      </c>
    </row>
    <row r="16" spans="1:4" s="2" customFormat="1" hidden="1" x14ac:dyDescent="0.2">
      <c r="A16" s="21">
        <f t="shared" si="0"/>
        <v>7</v>
      </c>
      <c r="B16" s="3"/>
      <c r="C16" s="4" t="s">
        <v>15</v>
      </c>
      <c r="D16" s="4">
        <f t="shared" si="1"/>
        <v>1</v>
      </c>
    </row>
    <row r="17" spans="1:4" s="2" customFormat="1" hidden="1" x14ac:dyDescent="0.2">
      <c r="A17" s="21">
        <f t="shared" si="0"/>
        <v>8</v>
      </c>
      <c r="B17" s="7"/>
      <c r="C17" s="4" t="s">
        <v>15</v>
      </c>
      <c r="D17" s="4">
        <f t="shared" si="1"/>
        <v>1</v>
      </c>
    </row>
    <row r="18" spans="1:4" s="2" customFormat="1" hidden="1" x14ac:dyDescent="0.2">
      <c r="A18" s="21">
        <f t="shared" si="0"/>
        <v>9</v>
      </c>
      <c r="B18" s="3"/>
      <c r="C18" s="4" t="s">
        <v>15</v>
      </c>
      <c r="D18" s="4">
        <f t="shared" si="1"/>
        <v>1</v>
      </c>
    </row>
    <row r="19" spans="1:4" s="12" customFormat="1" hidden="1" x14ac:dyDescent="0.2">
      <c r="A19" s="21">
        <f t="shared" si="0"/>
        <v>10</v>
      </c>
      <c r="B19" s="7"/>
      <c r="C19" s="14" t="s">
        <v>15</v>
      </c>
      <c r="D19" s="4">
        <f t="shared" si="1"/>
        <v>1</v>
      </c>
    </row>
    <row r="20" spans="1:4" s="12" customFormat="1" hidden="1" x14ac:dyDescent="0.2">
      <c r="A20" s="21">
        <f t="shared" si="0"/>
        <v>11</v>
      </c>
      <c r="B20" s="7"/>
      <c r="C20" s="14" t="s">
        <v>15</v>
      </c>
      <c r="D20" s="4">
        <f t="shared" si="1"/>
        <v>1</v>
      </c>
    </row>
    <row r="21" spans="1:4" s="12" customFormat="1" hidden="1" x14ac:dyDescent="0.2">
      <c r="A21" s="21">
        <f t="shared" si="0"/>
        <v>12</v>
      </c>
      <c r="B21" s="11"/>
      <c r="C21" s="14" t="s">
        <v>15</v>
      </c>
      <c r="D21" s="4">
        <f t="shared" si="1"/>
        <v>1</v>
      </c>
    </row>
    <row r="22" spans="1:4" s="12" customFormat="1" hidden="1" x14ac:dyDescent="0.2">
      <c r="A22" s="21">
        <f t="shared" si="0"/>
        <v>13</v>
      </c>
      <c r="B22" s="11"/>
      <c r="C22" s="14" t="s">
        <v>15</v>
      </c>
      <c r="D22" s="4">
        <f t="shared" si="1"/>
        <v>1</v>
      </c>
    </row>
    <row r="23" spans="1:4" hidden="1" x14ac:dyDescent="0.2">
      <c r="A23" s="3">
        <f t="shared" si="0"/>
        <v>14</v>
      </c>
      <c r="B23" s="5"/>
      <c r="C23" s="13"/>
      <c r="D23" s="13">
        <f>SUMIF(C6:C22,"&lt;&gt;н/р",D6:D22)/COUNTIF(C6:C22,"&lt;&gt;н/р")</f>
        <v>0.82352941176470584</v>
      </c>
    </row>
  </sheetData>
  <mergeCells count="6">
    <mergeCell ref="A1:D2"/>
    <mergeCell ref="B3:D3"/>
    <mergeCell ref="A5:A6"/>
    <mergeCell ref="B5:B6"/>
    <mergeCell ref="C5:C6"/>
    <mergeCell ref="D5:D6"/>
  </mergeCells>
  <pageMargins left="0.78740157480314965" right="0.39370078740157483" top="0.74803149606299213" bottom="0.55118110236220474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11</vt:i4>
      </vt:variant>
    </vt:vector>
  </HeadingPairs>
  <TitlesOfParts>
    <vt:vector size="27" baseType="lpstr">
      <vt:lpstr>Итог</vt:lpstr>
      <vt:lpstr>Средний балл </vt:lpstr>
      <vt:lpstr>П1</vt:lpstr>
      <vt:lpstr>П2</vt:lpstr>
      <vt:lpstr>П3</vt:lpstr>
      <vt:lpstr>П4</vt:lpstr>
      <vt:lpstr>П5</vt:lpstr>
      <vt:lpstr>П6</vt:lpstr>
      <vt:lpstr>П7</vt:lpstr>
      <vt:lpstr>П8</vt:lpstr>
      <vt:lpstr>П9</vt:lpstr>
      <vt:lpstr>П10</vt:lpstr>
      <vt:lpstr>П11 </vt:lpstr>
      <vt:lpstr>П12 </vt:lpstr>
      <vt:lpstr>П13</vt:lpstr>
      <vt:lpstr>П14</vt:lpstr>
      <vt:lpstr>Итог!Заголовки_для_печати</vt:lpstr>
      <vt:lpstr>Итог!Область_печати</vt:lpstr>
      <vt:lpstr>П1!Область_печати</vt:lpstr>
      <vt:lpstr>'П11 '!Область_печати</vt:lpstr>
      <vt:lpstr>П13!Область_печати</vt:lpstr>
      <vt:lpstr>П14!Область_печати</vt:lpstr>
      <vt:lpstr>П2!Область_печати</vt:lpstr>
      <vt:lpstr>П3!Область_печати</vt:lpstr>
      <vt:lpstr>П4!Область_печати</vt:lpstr>
      <vt:lpstr>П5!Область_печати</vt:lpstr>
      <vt:lpstr>П9!Область_печати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Назарова О Е</cp:lastModifiedBy>
  <cp:lastPrinted>2021-04-12T04:45:38Z</cp:lastPrinted>
  <dcterms:created xsi:type="dcterms:W3CDTF">1996-10-08T23:32:33Z</dcterms:created>
  <dcterms:modified xsi:type="dcterms:W3CDTF">2023-04-13T10:07:53Z</dcterms:modified>
</cp:coreProperties>
</file>